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ev.EvL\Desktop\"/>
    </mc:Choice>
  </mc:AlternateContent>
  <bookViews>
    <workbookView xWindow="0" yWindow="0" windowWidth="28800" windowHeight="12300"/>
  </bookViews>
  <sheets>
    <sheet name="ТО население цены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hidden="1">#REF!</definedName>
    <definedName name="AAAA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eg_Bal">#REF!</definedName>
    <definedName name="CUR_VER">[1]Заголовок!$B$21</definedName>
    <definedName name="Data">#REF!</definedName>
    <definedName name="DATE">#REF!</definedName>
    <definedName name="dg">IF([0]!Values_Entered,[0]!Header_Row+[0]!Number_of_Payments,[0]!Header_Row)</definedName>
    <definedName name="Down_range">#REF!</definedName>
    <definedName name="E_2">#REF!</definedName>
    <definedName name="E_3">#REF!</definedName>
    <definedName name="E_4_Var">#REF!</definedName>
    <definedName name="End_Bal">#REF!</definedName>
    <definedName name="ESO_ET">#REF!</definedName>
    <definedName name="ESO_PROT">#REF!,#REF!,#REF!,P1_ESO_PROT</definedName>
    <definedName name="ESOcom">#REF!</definedName>
    <definedName name="Excel_BuiltIn__FilterDatabase">#REF!</definedName>
    <definedName name="Excel_BuiltIn__FilterDatabase_5">#REF!</definedName>
    <definedName name="Excel_BuiltIn_Print_Titles">'[2]31_08_2004'!$A$1:$IV$1</definedName>
    <definedName name="EXPENSES">#REF!,#REF!,#REF!,[0]!P1_EXPENSES</definedName>
    <definedName name="EXPENSES2">#REF!,[0]!P1_EXPENSES2</definedName>
    <definedName name="Extra_Pay">#REF!</definedName>
    <definedName name="fhss" hidden="1">#REF!,#REF!,#REF!,#REF!,#REF!,#REF!,#REF!</definedName>
    <definedName name="fst_1">[3]Анализ!$M$94,[3]Анализ!$M$96,[3]Анализ!$M$97,[3]Анализ!$M$99,[3]Анализ!$M$100,[3]Анализ!$M$101,[3]Анализ!$M$103,[3]Анализ!$M$104,[3]Анализ!$M$105,[3]Анализ!$M$106,[3]Анализ!$M$108,[3]Анализ!$M$109,[3]Анализ!$M$110,[3]Анализ!$M$111,[3]Анализ!$M$113,[3]Анализ!$M$114,[3]Анализ!$M$115,[3]Анализ!$M$116,[3]Анализ!$M$118,[3]Анализ!$M$119,[3]Анализ!$M$120,[3]Анализ!$M$121,[3]Анализ!$M$122,[3]Анализ!$M$123,[3]Анализ!$M$130,[3]Анализ!$M$131,[3]Анализ!$M$133,[3]Анализ!$M$134:$M$138,[3]Анализ!$M$141,[3]Анализ!$M$143:$M$147</definedName>
    <definedName name="fst_2">'[4]Свод по амортизации'!$M$149:$M$151,'[4]Свод по амортизации'!$M$153:$M$155,'[4]Свод по амортизации'!$M$157:$M$163,'[4]Свод по амортизации'!$M$165:$M$171,'[4]Свод по амортизации'!$M$178:$M$180,'[4]Свод по амортизации'!$M$182:$M$188,'[4]Свод по амортизации'!$M$196:$M$200,'[4]Свод по амортизации'!$M$224,'[4]Свод по амортизации'!$M$226</definedName>
    <definedName name="Full_Print">#REF!</definedName>
    <definedName name="gro_1">[3]Анализ!$L$8:$L$30,[3]Анализ!$L$94,[3]Анализ!$L$96,[3]Анализ!$L$97,[3]Анализ!$L$99:$L$101,[3]Анализ!$L$103:$L$106,[3]Анализ!$L$108,[3]Анализ!$L$109,[3]Анализ!$L$110,[3]Анализ!$L$111,[3]Анализ!$L$113,[3]Анализ!$L$114,[3]Анализ!$L$115,[3]Анализ!$L$116,[3]Анализ!$L$118:$L$123,[3]Анализ!$L$130,[3]Анализ!$L$131,[3]Анализ!$L$133:$L$138,[3]Анализ!$L$141,[3]Анализ!$L$143:$L$147,[3]Анализ!$L$149,[3]Анализ!$L$150,[3]Анализ!$L$151,[3]Анализ!$L$153,[3]Анализ!$L$154,[3]Анализ!$L$155</definedName>
    <definedName name="gro_2">[3]Анализ!$L$157:$L$163,[3]Анализ!$L$165,[3]Анализ!$L$166,[3]Анализ!$L$167,[3]Анализ!$L$168,[3]Анализ!$L$169,[3]Анализ!$L$170,[3]Анализ!$L$171,[3]Анализ!$L$178,[3]Анализ!$L$179,[3]Анализ!$L$180,[3]Анализ!$L$182:$L$188,[3]Анализ!$L$196:$L$200,[3]Анализ!$L$223,[3]Анализ!$L$224,[3]Анализ!$L$226</definedName>
    <definedName name="Header_Row">ROW(#REF!)</definedName>
    <definedName name="Int">#REF!</definedName>
    <definedName name="Interest_Rate">#REF!</definedName>
    <definedName name="ITEM">#REF!</definedName>
    <definedName name="Last_Row">IF([0]!Values_Entered,Header_Row+[0]!Number_of_Payments,Header_Row)</definedName>
    <definedName name="LOAD_BTN">#REF!</definedName>
    <definedName name="LOAD10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LOAD9">#REF!</definedName>
    <definedName name="Loan_Amount">#REF!</definedName>
    <definedName name="Loan_Start">#REF!</definedName>
    <definedName name="Loan_Years">#REF!</definedName>
    <definedName name="MO">#REF!</definedName>
    <definedName name="NOM">#REF!</definedName>
    <definedName name="NSRF">#REF!</definedName>
    <definedName name="Num_Pmt_Per_Year">#REF!</definedName>
    <definedName name="Number_of_Payments">MATCH(0.01,End_Bal,-1)+1</definedName>
    <definedName name="OKTMO">#REF!</definedName>
    <definedName name="ORG_ALL">'[5]11'!$A$1:$A$201</definedName>
    <definedName name="ORG_CODES">#REF!</definedName>
    <definedName name="ORG_NAMES">#REF!</definedName>
    <definedName name="ORGS">#REF!</definedName>
    <definedName name="OTHER">#REF!,#REF!,#REF!,#REF!</definedName>
    <definedName name="OTHER2">#REF!,#REF!,#REF!,#REF!,#REF!,#REF!,#REF!,#REF!</definedName>
    <definedName name="P1_data" hidden="1">#REF!,#REF!,#REF!,#REF!,#REF!,#REF!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EXPRENSES2" hidden="1">#REF!,#REF!,#REF!,#REF!,#REF!,#REF!,#REF!,#REF!,#REF!</definedName>
    <definedName name="P1_FOR_LOAD" hidden="1">'[4]Свод по амортизации'!#REF!,'[4]Свод по амортизации'!#REF!,'[4]Свод по амортизации'!#REF!,'[4]Свод по амортизации'!#REF!,'[4]Свод по амортизации'!#REF!,'[4]Свод по амортизации'!#REF!,'[4]Свод по амортизации'!#REF!</definedName>
    <definedName name="P1_LOAD2" hidden="1">'[4]Свод по амортизации'!$G$27:$G$33,'[4]Свод по амортизации'!$E$38:$G$45,'[4]Свод по амортизации'!$E$49:$G$91,'[4]Свод по амортизации'!$E$95:$G$106,'[4]Свод по амортизации'!$E$110:$G$117,'[4]Свод по амортизации'!$E$121:$G$124</definedName>
    <definedName name="P1_LOAD3" hidden="1">'[4]Свод по амортизации'!$I$38:$I$45,'[4]Свод по амортизации'!$I$49:$I$91,'[4]Свод по амортизации'!$I$95:$I$106,'[4]Свод по амортизации'!$I$110:$I$117,'[4]Свод по амортизации'!$I$121:$I$124,'[4]Свод по амортизации'!$I$128,'[4]Свод по амортизации'!$I$133:$I$136</definedName>
    <definedName name="P1_pril" hidden="1">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1" hidden="1">#REF!,#REF!,#REF!,#REF!,#REF!,#REF!,#REF!</definedName>
    <definedName name="P1_SCOPE_2" hidden="1">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LOAD" hidden="1">'[4]Свод по амортизации'!#REF!,'[4]Свод по амортизации'!#REF!,'[4]Свод по амортизации'!#REF!,'[4]Свод по амортизации'!#REF!,'[4]Свод по амортизации'!#REF!,'[4]Свод по амортизации'!#REF!,'[4]Свод по амортизации'!#REF!</definedName>
    <definedName name="P1_SCOPE111" hidden="1">'[4]Свод по амортизации'!$J$9:$J$13,'[4]Свод по амортизации'!$E$20:$G$27,'[4]Свод по амортизации'!$J$20:$J$27,'[4]Свод по амортизации'!$E$34:$J$41,'[4]Свод по амортизации'!$E$47:$J$89,'[4]Свод по амортизации'!$E$95:$J$106</definedName>
    <definedName name="P1_SET_PROT" hidden="1">#REF!,#REF!,#REF!,#REF!,#REF!,#REF!,#REF!</definedName>
    <definedName name="P1_SET_PRT" hidden="1">#REF!,#REF!,#REF!,#REF!,#REF!,#REF!,#REF!</definedName>
    <definedName name="P1_tarif" hidden="1">#REF!,#REF!,#REF!,#REF!,#REF!,#REF!,#REF!,#REF!</definedName>
    <definedName name="P1_TOTAL" hidden="1">#REF!,#REF!,#REF!,#REF!,#REF!,#REF!,#REF!</definedName>
    <definedName name="P1_TOTAL1" hidden="1">#REF!,#REF!,#REF!,#REF!,#REF!,#REF!,#REF!</definedName>
    <definedName name="P2_data" hidden="1">#REF!,#REF!,#REF!,#REF!,#REF!,#REF!</definedName>
    <definedName name="P2_RANGE4" hidden="1">#REF!,#REF!,#REF!,#REF!,#REF!,#REF!,#REF!</definedName>
    <definedName name="P2_SCOPE111" hidden="1">'[4]Свод по амортизации'!$E$112:$J$119,'[4]Свод по амортизации'!$E$125:$J$128,'[4]Свод по амортизации'!$E$134:$J$134,'[4]Свод по амортизации'!$E$141:$J$144,'[4]Свод по амортизации'!$E$151:$J$154,'[4]Свод по амортизации'!$E$9:$G$13</definedName>
    <definedName name="P2_TOTAL" hidden="1">#REF!,#REF!,#REF!,#REF!,#REF!,#REF!,#REF!</definedName>
    <definedName name="P2_TOTAL1" hidden="1">#REF!,#REF!,#REF!,#REF!,#REF!,#REF!,#REF!</definedName>
    <definedName name="P3_data" hidden="1">#REF!,#REF!,#REF!,#REF!,#REF!,#REF!</definedName>
    <definedName name="P3_TOTAL" hidden="1">#REF!,#REF!,#REF!,#REF!,#REF!,#REF!,#REF!</definedName>
    <definedName name="P3_TOTAL1" hidden="1">#REF!,#REF!,#REF!,#REF!,#REF!,#REF!,#REF!</definedName>
    <definedName name="P4_data" hidden="1">#REF!,#REF!,#REF!,#REF!,#REF!,#REF!</definedName>
    <definedName name="P4_TOTAL" hidden="1">#REF!,#REF!,#REF!,#REF!,#REF!,#REF!</definedName>
    <definedName name="P4_TOTAL1" hidden="1">#REF!,#REF!,#REF!,#REF!,#REF!,#REF!</definedName>
    <definedName name="P5_data" hidden="1">#REF!,#REF!,#REF!,#REF!,#REF!,#REF!,P1_data,P2_data</definedName>
    <definedName name="P5_TOTAL" hidden="1">#REF!,#REF!,#REF!,#REF!,#REF!,#REF!,#REF!</definedName>
    <definedName name="P5_TOTAL1" hidden="1">#REF!,#REF!,#REF!,#REF!,#REF!,#REF!,#REF!</definedName>
    <definedName name="P6_T2.1?Protection">P1_T2.1?Protection</definedName>
    <definedName name="P6_TOTAL1" hidden="1">#REF!,#REF!,#REF!,#REF!,#REF!,#REF!,#REF!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PROFITS">#REF!,#REF!,#REF!,#REF!</definedName>
    <definedName name="PROFITS2">#REF!,#REF!</definedName>
    <definedName name="RANGE1">#REF!,#REF!</definedName>
    <definedName name="RANGE2">#REF!,#REF!</definedName>
    <definedName name="RANGE3">#REF!,#REF!</definedName>
    <definedName name="RANGE4">#REF!,#REF!,P1_RANGE4,P2_RANGE4</definedName>
    <definedName name="RANGE5">#REF!,#REF!,#REF!,#REF!</definedName>
    <definedName name="RANGE6">#REF!,#REF!</definedName>
    <definedName name="RANGE7">#REF!</definedName>
    <definedName name="RANGE8">#REF!,#REF!,#REF!,#REF!</definedName>
    <definedName name="RANGE9">#REF!</definedName>
    <definedName name="REG_ET">#REF!</definedName>
    <definedName name="REG_PROT">[5]regs!$H$18:$H$23,[5]regs!$H$25:$H$26,[5]regs!$H$28:$H$28,[5]regs!$H$30:$H$32,[5]regs!$H$35:$H$39,[5]regs!$H$46:$H$46,[5]regs!$H$13:$H$16</definedName>
    <definedName name="REGcom">#REF!</definedName>
    <definedName name="REGUL">#REF!</definedName>
    <definedName name="SAVE_BTN">#REF!</definedName>
    <definedName name="SBT_ET">#REF!</definedName>
    <definedName name="SBT_PROT">#REF!,#REF!,#REF!,#REF!,P1_SBT_PROT</definedName>
    <definedName name="SBTcom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ESOLD">#REF!</definedName>
    <definedName name="SCOPE_FLOAD">#REF!,P1_SCOPE_FLOAD</definedName>
    <definedName name="SCOPE_FRML">#REF!,#REF!,P1_SCOPE_FRML</definedName>
    <definedName name="SCOPE_REGLD">#REF!</definedName>
    <definedName name="SCOPE_SBTLD">#REF!</definedName>
    <definedName name="SCOPE_SETLD">#REF!</definedName>
    <definedName name="SCOPE222">'[4]Свод по амортизации'!$H$27:$I$27,'[4]Свод по амортизации'!$H$21:$I$25</definedName>
    <definedName name="SET_ET">#REF!</definedName>
    <definedName name="SET_PROT">#REF!,#REF!,#REF!,#REF!,#REF!,P1_SET_PROT</definedName>
    <definedName name="SET_PROT1">#REF!,#REF!,#REF!,#REF!,#REF!,[6]!P1_SET_PROT</definedName>
    <definedName name="SET_PRT">#REF!,#REF!,#REF!,#REF!,P1_SET_PRT</definedName>
    <definedName name="SETcom">#REF!</definedName>
    <definedName name="Sheet2?prefix?">"H"</definedName>
    <definedName name="SN">'[4]Свод по амортизации'!$J$86,'[4]Свод по амортизации'!$J$64:$J$84</definedName>
    <definedName name="SPR_PROT">#REF!,#REF!</definedName>
    <definedName name="T10?Data">P1_T10?Data</definedName>
    <definedName name="T2.1?Protection">P6_T2.1?Protection</definedName>
    <definedName name="T2?Data">'[7]2'!$C$54:$G$56,'[7]2'!$C$6:$G$52</definedName>
    <definedName name="T2?Protection">P1_T2?Protection,P2_T2?Protection</definedName>
    <definedName name="T2_DiapProt">P1_T2_DiapProt,P2_T2_DiapProt</definedName>
    <definedName name="T2_Protect">'[7]2'!$C$15:$G$16,'[7]2'!$C$18:$G$22,'[7]2'!$C$25:$G$28,'[7]2'!$C$30:$G$32,'[7]2'!$C$34:$G$40,'[7]2'!$C$42:$G$48,'[7]2'!$C$54:$G$56,'[7]2'!$C$9:$G$13</definedName>
    <definedName name="T25?Data">P1_T25?Data,P2_T25?Data</definedName>
    <definedName name="T4?axis?R?ВРАС">'[7]3'!$C$10:$G$11,'[7]3'!$C$29:$G$30,'[7]3'!$C$37:$G$38,'[7]3'!$C$21:$G$22</definedName>
    <definedName name="T4?axis?R?ВРАС?">'[7]3'!$B$10:$B$11,'[7]3'!$B$29:$B$30,'[7]3'!$B$37:$B$38,'[7]3'!$B$21:$B$22</definedName>
    <definedName name="T4?Data">'[7]3'!$C$14:$G$19,'[7]3'!$C$21:$G$22,'[7]3'!$C$25:$G$27,'[7]3'!$C$29:$G$30,'[7]3'!$C$33:$G$35,'[7]3'!$C$37:$G$38,'[7]3'!$C$6:$G$8,'[7]3'!$C$10:$G$11</definedName>
    <definedName name="T4_Protect">'[7]3'!$B$10:$G$11,'[7]3'!$C$15:$G$18,'[7]3'!$B$21:$G$22,'[7]3'!$C$26:$G$26,'[7]3'!$B$29:$G$30,'[7]3'!$C$34:$G$34,'[7]3'!$B$37:$G$38,'[7]3'!$C$7:$G$7</definedName>
    <definedName name="T5_Protect">'[7]4'!$C$18:$G$18,'[7]4'!$C$6:$G$16</definedName>
    <definedName name="T6?Data">'[7]5'!$C$6:$C$9,'[7]5'!$D$6:$E$10,'[7]5'!$B$6:$B$10</definedName>
    <definedName name="T6?unit?ММКБ">'[7]5'!$D$6:$D$10,'[7]5'!$B$6:$B$10</definedName>
    <definedName name="T8?axis?R?ВОБР">'[7]6'!$C$11:$R$14,'[7]6'!$C$9:$R$9</definedName>
    <definedName name="T8?axis?R?ВОБР?">'[7]6'!$B$11:$B$14,'[7]6'!$B$9</definedName>
    <definedName name="T8?Data">'[7]6'!$C$11:$R$14,'[7]6'!$C$9:$R$9</definedName>
    <definedName name="TARIFF2">#REF!,#REF!</definedName>
    <definedName name="TARIFF3">#REF!</definedName>
    <definedName name="TARIFFS">#REF!,#REF!</definedName>
    <definedName name="TOTAL">#REF!,P1_TOTAL,P2_TOTAL,P3_TOTAL,P4_TOTAL,P5_TOTAL</definedName>
    <definedName name="Total_Interest">#REF!</definedName>
    <definedName name="Total_Pay">#REF!</definedName>
    <definedName name="Total_Payment">Scheduled_Payment+Extra_Payment</definedName>
    <definedName name="TOTAL1">#REF!,#REF!,P1_TOTAL1,P2_TOTAL1,P3_TOTAL1,P4_TOTAL1,P5_TOTAL1,P6_TOTAL1</definedName>
    <definedName name="UPDATE_BTN">#REF!</definedName>
    <definedName name="Values_Entered">IF(Loan_Amount*Interest_Rate*Loan_Years*Loan_Start&gt;0,1,0)</definedName>
    <definedName name="VDOC">#REF!</definedName>
    <definedName name="алеся">#REF!</definedName>
    <definedName name="амм">#N/A</definedName>
    <definedName name="БС">[8]Справочники!$A$4:$A$6</definedName>
    <definedName name="вап">[9]Лист12!$B$2:$B$7</definedName>
    <definedName name="ватово">#N/A</definedName>
    <definedName name="выоов">#REF!</definedName>
    <definedName name="гшзгшз">#N/A</definedName>
    <definedName name="ДРУГОЕ">[10]Справочники!$A$26:$A$28</definedName>
    <definedName name="егк">#REF!</definedName>
    <definedName name="екенкг">#N/A</definedName>
    <definedName name="ен">#REF!</definedName>
    <definedName name="енш">#REF!</definedName>
    <definedName name="_xlnm.Print_Titles" localSheetId="0">'ТО население цены'!$13:$13</definedName>
    <definedName name="_xlnm.Print_Titles">'[11]31.08.2004'!$A$1:$IV$1</definedName>
    <definedName name="згшзгшз">Scheduled_Payment+Extra_Payment</definedName>
    <definedName name="зш">#REF!</definedName>
    <definedName name="кге">#REF!</definedName>
    <definedName name="кеккек">#N/A</definedName>
    <definedName name="кешкекш">#N/A</definedName>
    <definedName name="кшк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153">#REF!</definedName>
    <definedName name="Настройка">#REF!</definedName>
    <definedName name="Настройка2">#REF!</definedName>
    <definedName name="нзенен">#REF!</definedName>
    <definedName name="О.Д.">#REF!</definedName>
    <definedName name="о32">[12]Форма!$C$152</definedName>
    <definedName name="_xlnm.Print_Area" localSheetId="0">'ТО население цены'!$C$7:$R$54</definedName>
    <definedName name="Одежда">#REF!</definedName>
    <definedName name="орпавк">Scheduled_Payment+Extra_Payment</definedName>
    <definedName name="П_Платежи">[13]Лист12!$B$2:$B$7</definedName>
    <definedName name="П_Поступления">[13]Лист12!$B$2:$B$7</definedName>
    <definedName name="Перв.пуск">#REF!</definedName>
    <definedName name="ПЗК">#REF!</definedName>
    <definedName name="ПЗК2">#REF!</definedName>
    <definedName name="пи">#N/A</definedName>
    <definedName name="пр">#REF!</definedName>
    <definedName name="ПЭ">[10]Справочники!$A$10:$A$12</definedName>
    <definedName name="расходы" hidden="1">#REF!,#REF!,#REF!,#REF!,#REF!,#REF!,#REF!</definedName>
    <definedName name="РГК">[10]Справочники!$A$4:$A$4</definedName>
    <definedName name="Ремонт">#REF!</definedName>
    <definedName name="Ремонт2">#REF!</definedName>
    <definedName name="с1">#REF!</definedName>
    <definedName name="СводнаяТаб.">#REF!</definedName>
    <definedName name="Т.О.">#N/A</definedName>
    <definedName name="Тех.осмотр">#N/A</definedName>
    <definedName name="Технический">Scheduled_Payment+Extra_Payment</definedName>
    <definedName name="УГОЛЬ">[10]Справочники!$A$19:$A$21</definedName>
    <definedName name="укн">#N/A</definedName>
    <definedName name="услу">DATE(YEAR([0]!Loan_Start),MONTH([0]!Loan_Start)+Payment_Number,DAY([0]!Loan_Start))</definedName>
    <definedName name="филиал">[9]Лист12!$B$2:$B$7</definedName>
    <definedName name="Форма">#REF!</definedName>
    <definedName name="цу">#REF!</definedName>
    <definedName name="цукнр">P1_T25?Data,P2_T25?Data</definedName>
    <definedName name="шш">#REF!</definedName>
    <definedName name="шщ">#REF!</definedName>
    <definedName name="щ" hidden="1">#REF!</definedName>
    <definedName name="ывпф">P1_T2_DiapProt,P2_T2_DiapProt</definedName>
    <definedName name="ыкрыарыры">P1_T2?Protection,P2_T2?Protection</definedName>
    <definedName name="ЭлЭнУГ">#REF!,#REF!,#REF!,#REF!,#REF!,P1_SET_PROT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I54" i="1" s="1"/>
  <c r="H53" i="1"/>
  <c r="I53" i="1" s="1"/>
  <c r="L52" i="1"/>
  <c r="K52" i="1"/>
  <c r="L51" i="1"/>
  <c r="K51" i="1"/>
  <c r="H51" i="1"/>
  <c r="I51" i="1" s="1"/>
  <c r="H50" i="1"/>
  <c r="I50" i="1" s="1"/>
  <c r="H49" i="1"/>
  <c r="I49" i="1" s="1"/>
  <c r="L48" i="1"/>
  <c r="L47" i="1"/>
  <c r="K47" i="1"/>
  <c r="I47" i="1"/>
  <c r="I46" i="1"/>
  <c r="L45" i="1"/>
  <c r="K45" i="1"/>
  <c r="I45" i="1"/>
  <c r="N45" i="1" s="1"/>
  <c r="L44" i="1"/>
  <c r="K44" i="1"/>
  <c r="I44" i="1"/>
  <c r="I43" i="1"/>
  <c r="I42" i="1"/>
  <c r="I41" i="1"/>
  <c r="L40" i="1"/>
  <c r="K40" i="1"/>
  <c r="I40" i="1"/>
  <c r="N40" i="1" s="1"/>
  <c r="L39" i="1"/>
  <c r="K39" i="1"/>
  <c r="I39" i="1"/>
  <c r="H38" i="1"/>
  <c r="I38" i="1" s="1"/>
  <c r="H37" i="1"/>
  <c r="I37" i="1" s="1"/>
  <c r="L36" i="1"/>
  <c r="K36" i="1"/>
  <c r="L35" i="1"/>
  <c r="K35" i="1"/>
  <c r="H35" i="1"/>
  <c r="I35" i="1" s="1"/>
  <c r="J35" i="1" s="1"/>
  <c r="L34" i="1"/>
  <c r="K34" i="1"/>
  <c r="H34" i="1"/>
  <c r="I34" i="1" s="1"/>
  <c r="H33" i="1"/>
  <c r="I33" i="1" s="1"/>
  <c r="L31" i="1"/>
  <c r="L30" i="1"/>
  <c r="K30" i="1"/>
  <c r="H30" i="1"/>
  <c r="I30" i="1" s="1"/>
  <c r="H29" i="1"/>
  <c r="I29" i="1" s="1"/>
  <c r="H28" i="1"/>
  <c r="I28" i="1" s="1"/>
  <c r="H27" i="1"/>
  <c r="I27" i="1" s="1"/>
  <c r="L26" i="1"/>
  <c r="H25" i="1"/>
  <c r="H24" i="1"/>
  <c r="G24" i="1"/>
  <c r="G23" i="1"/>
  <c r="L23" i="1" s="1"/>
  <c r="H22" i="1"/>
  <c r="I22" i="1" s="1"/>
  <c r="L21" i="1"/>
  <c r="K21" i="1"/>
  <c r="L20" i="1"/>
  <c r="K20" i="1"/>
  <c r="H19" i="1"/>
  <c r="G19" i="1"/>
  <c r="H18" i="1"/>
  <c r="G18" i="1"/>
  <c r="H17" i="1"/>
  <c r="G17" i="1"/>
  <c r="H16" i="1"/>
  <c r="H15" i="1"/>
  <c r="I14" i="1"/>
  <c r="M14" i="1" s="1"/>
  <c r="H52" i="1"/>
  <c r="I52" i="1" s="1"/>
  <c r="J52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L53" i="1"/>
  <c r="K48" i="1"/>
  <c r="G25" i="1" l="1"/>
  <c r="I25" i="1" s="1"/>
  <c r="N25" i="1" s="1"/>
  <c r="M40" i="1"/>
  <c r="N14" i="1"/>
  <c r="J40" i="1"/>
  <c r="I19" i="1"/>
  <c r="M19" i="1" s="1"/>
  <c r="N19" i="1"/>
  <c r="M30" i="1"/>
  <c r="N30" i="1"/>
  <c r="J30" i="1"/>
  <c r="J39" i="1"/>
  <c r="N39" i="1"/>
  <c r="M39" i="1"/>
  <c r="M25" i="1"/>
  <c r="N44" i="1"/>
  <c r="M44" i="1"/>
  <c r="J44" i="1"/>
  <c r="J34" i="1"/>
  <c r="N34" i="1"/>
  <c r="M34" i="1"/>
  <c r="O34" i="1" s="1"/>
  <c r="N47" i="1"/>
  <c r="M47" i="1"/>
  <c r="J47" i="1"/>
  <c r="N53" i="1"/>
  <c r="K24" i="1"/>
  <c r="L24" i="1"/>
  <c r="I24" i="1"/>
  <c r="N29" i="1"/>
  <c r="J29" i="1"/>
  <c r="M29" i="1"/>
  <c r="N42" i="1"/>
  <c r="M42" i="1"/>
  <c r="J42" i="1"/>
  <c r="N49" i="1"/>
  <c r="M49" i="1"/>
  <c r="J49" i="1"/>
  <c r="I17" i="1"/>
  <c r="G16" i="1"/>
  <c r="L17" i="1"/>
  <c r="K17" i="1"/>
  <c r="G15" i="1"/>
  <c r="N46" i="1"/>
  <c r="M46" i="1"/>
  <c r="J46" i="1"/>
  <c r="M50" i="1"/>
  <c r="N50" i="1"/>
  <c r="J50" i="1"/>
  <c r="J45" i="1"/>
  <c r="M45" i="1"/>
  <c r="O45" i="1" s="1"/>
  <c r="P45" i="1" s="1"/>
  <c r="M37" i="1"/>
  <c r="J37" i="1"/>
  <c r="N27" i="1"/>
  <c r="M27" i="1"/>
  <c r="J27" i="1"/>
  <c r="M41" i="1"/>
  <c r="J41" i="1"/>
  <c r="L25" i="1"/>
  <c r="N37" i="1"/>
  <c r="N43" i="1"/>
  <c r="J43" i="1"/>
  <c r="M43" i="1"/>
  <c r="J51" i="1"/>
  <c r="N51" i="1"/>
  <c r="M51" i="1"/>
  <c r="N28" i="1"/>
  <c r="J28" i="1"/>
  <c r="M28" i="1"/>
  <c r="M53" i="1"/>
  <c r="J53" i="1"/>
  <c r="N41" i="1"/>
  <c r="J33" i="1"/>
  <c r="N33" i="1"/>
  <c r="M33" i="1"/>
  <c r="N52" i="1"/>
  <c r="M52" i="1"/>
  <c r="N54" i="1"/>
  <c r="J54" i="1"/>
  <c r="M54" i="1"/>
  <c r="I18" i="1"/>
  <c r="K18" i="1"/>
  <c r="L18" i="1"/>
  <c r="M22" i="1"/>
  <c r="J22" i="1"/>
  <c r="K19" i="1"/>
  <c r="L19" i="1"/>
  <c r="N22" i="1"/>
  <c r="N35" i="1"/>
  <c r="M35" i="1"/>
  <c r="N38" i="1"/>
  <c r="J38" i="1"/>
  <c r="M38" i="1"/>
  <c r="H23" i="1"/>
  <c r="I23" i="1" s="1"/>
  <c r="K28" i="1"/>
  <c r="H32" i="1"/>
  <c r="I32" i="1" s="1"/>
  <c r="L33" i="1"/>
  <c r="L50" i="1"/>
  <c r="K43" i="1"/>
  <c r="L28" i="1"/>
  <c r="J14" i="1"/>
  <c r="H26" i="1"/>
  <c r="I26" i="1" s="1"/>
  <c r="K27" i="1"/>
  <c r="H31" i="1"/>
  <c r="I31" i="1" s="1"/>
  <c r="K38" i="1"/>
  <c r="L42" i="1"/>
  <c r="L46" i="1"/>
  <c r="H48" i="1"/>
  <c r="I48" i="1" s="1"/>
  <c r="K49" i="1"/>
  <c r="K54" i="1"/>
  <c r="K33" i="1"/>
  <c r="L43" i="1"/>
  <c r="K50" i="1"/>
  <c r="K14" i="1"/>
  <c r="H21" i="1"/>
  <c r="I21" i="1" s="1"/>
  <c r="K23" i="1"/>
  <c r="L27" i="1"/>
  <c r="K32" i="1"/>
  <c r="H36" i="1"/>
  <c r="I36" i="1" s="1"/>
  <c r="L38" i="1"/>
  <c r="L49" i="1"/>
  <c r="L54" i="1"/>
  <c r="K46" i="1"/>
  <c r="L14" i="1"/>
  <c r="K22" i="1"/>
  <c r="L32" i="1"/>
  <c r="K37" i="1"/>
  <c r="K41" i="1"/>
  <c r="K53" i="1"/>
  <c r="K29" i="1"/>
  <c r="L29" i="1"/>
  <c r="K42" i="1"/>
  <c r="H20" i="1"/>
  <c r="I20" i="1" s="1"/>
  <c r="L22" i="1"/>
  <c r="K26" i="1"/>
  <c r="K31" i="1"/>
  <c r="L37" i="1"/>
  <c r="L41" i="1"/>
  <c r="O47" i="1" l="1"/>
  <c r="J19" i="1"/>
  <c r="O19" i="1"/>
  <c r="P19" i="1" s="1"/>
  <c r="O35" i="1"/>
  <c r="P35" i="1" s="1"/>
  <c r="O40" i="1"/>
  <c r="Q40" i="1" s="1"/>
  <c r="J25" i="1"/>
  <c r="O25" i="1" s="1"/>
  <c r="P25" i="1" s="1"/>
  <c r="K25" i="1"/>
  <c r="O27" i="1"/>
  <c r="P27" i="1" s="1"/>
  <c r="O43" i="1"/>
  <c r="Q43" i="1" s="1"/>
  <c r="O33" i="1"/>
  <c r="Q33" i="1" s="1"/>
  <c r="O29" i="1"/>
  <c r="Q29" i="1" s="1"/>
  <c r="O51" i="1"/>
  <c r="Q51" i="1" s="1"/>
  <c r="O39" i="1"/>
  <c r="P39" i="1" s="1"/>
  <c r="O37" i="1"/>
  <c r="Q37" i="1" s="1"/>
  <c r="O49" i="1"/>
  <c r="P49" i="1" s="1"/>
  <c r="N23" i="1"/>
  <c r="M23" i="1"/>
  <c r="J23" i="1"/>
  <c r="P34" i="1"/>
  <c r="N20" i="1"/>
  <c r="M20" i="1"/>
  <c r="J20" i="1"/>
  <c r="J36" i="1"/>
  <c r="N36" i="1"/>
  <c r="M36" i="1"/>
  <c r="L16" i="1"/>
  <c r="K16" i="1"/>
  <c r="I16" i="1"/>
  <c r="J26" i="1"/>
  <c r="N26" i="1"/>
  <c r="M26" i="1"/>
  <c r="O26" i="1"/>
  <c r="J21" i="1"/>
  <c r="N21" i="1"/>
  <c r="M21" i="1"/>
  <c r="O14" i="1"/>
  <c r="P14" i="1" s="1"/>
  <c r="O52" i="1"/>
  <c r="Q52" i="1" s="1"/>
  <c r="O28" i="1"/>
  <c r="Q28" i="1" s="1"/>
  <c r="O50" i="1"/>
  <c r="Q50" i="1" s="1"/>
  <c r="O30" i="1"/>
  <c r="Q30" i="1" s="1"/>
  <c r="O41" i="1"/>
  <c r="Q41" i="1" s="1"/>
  <c r="O22" i="1"/>
  <c r="P22" i="1" s="1"/>
  <c r="J24" i="1"/>
  <c r="N24" i="1"/>
  <c r="M24" i="1"/>
  <c r="J18" i="1"/>
  <c r="N18" i="1"/>
  <c r="M18" i="1"/>
  <c r="Q19" i="1"/>
  <c r="Q34" i="1"/>
  <c r="O46" i="1"/>
  <c r="P46" i="1" s="1"/>
  <c r="P47" i="1"/>
  <c r="J48" i="1"/>
  <c r="N48" i="1"/>
  <c r="M48" i="1"/>
  <c r="N32" i="1"/>
  <c r="M32" i="1"/>
  <c r="J32" i="1"/>
  <c r="O53" i="1"/>
  <c r="P53" i="1" s="1"/>
  <c r="O42" i="1"/>
  <c r="Q42" i="1" s="1"/>
  <c r="O54" i="1"/>
  <c r="P54" i="1" s="1"/>
  <c r="O44" i="1"/>
  <c r="P44" i="1" s="1"/>
  <c r="J31" i="1"/>
  <c r="N31" i="1"/>
  <c r="M31" i="1"/>
  <c r="N17" i="1"/>
  <c r="M17" i="1"/>
  <c r="J17" i="1"/>
  <c r="O38" i="1"/>
  <c r="Q38" i="1" s="1"/>
  <c r="L15" i="1"/>
  <c r="K15" i="1"/>
  <c r="I15" i="1"/>
  <c r="P51" i="1" l="1"/>
  <c r="P40" i="1"/>
  <c r="P43" i="1"/>
  <c r="P33" i="1"/>
  <c r="O31" i="1"/>
  <c r="Q31" i="1" s="1"/>
  <c r="Q22" i="1"/>
  <c r="P30" i="1"/>
  <c r="P52" i="1"/>
  <c r="P28" i="1"/>
  <c r="Q35" i="1"/>
  <c r="P50" i="1"/>
  <c r="P29" i="1"/>
  <c r="Q27" i="1"/>
  <c r="O32" i="1"/>
  <c r="Q32" i="1"/>
  <c r="P32" i="1"/>
  <c r="O24" i="1"/>
  <c r="Q24" i="1" s="1"/>
  <c r="P31" i="1"/>
  <c r="O48" i="1"/>
  <c r="Q48" i="1" s="1"/>
  <c r="Q49" i="1"/>
  <c r="Q25" i="1"/>
  <c r="Q39" i="1"/>
  <c r="O21" i="1"/>
  <c r="P21" i="1" s="1"/>
  <c r="P26" i="1"/>
  <c r="Q26" i="1"/>
  <c r="P42" i="1"/>
  <c r="O18" i="1"/>
  <c r="Q18" i="1" s="1"/>
  <c r="P38" i="1"/>
  <c r="O20" i="1"/>
  <c r="Q20" i="1" s="1"/>
  <c r="P37" i="1"/>
  <c r="O23" i="1"/>
  <c r="Q23" i="1" s="1"/>
  <c r="Q53" i="1"/>
  <c r="Q54" i="1"/>
  <c r="N15" i="1"/>
  <c r="J15" i="1"/>
  <c r="M15" i="1"/>
  <c r="O17" i="1"/>
  <c r="Q17" i="1" s="1"/>
  <c r="N16" i="1"/>
  <c r="M16" i="1"/>
  <c r="J16" i="1"/>
  <c r="O36" i="1"/>
  <c r="P36" i="1" s="1"/>
  <c r="Q14" i="1"/>
  <c r="Q44" i="1"/>
  <c r="P41" i="1"/>
  <c r="P48" i="1" l="1"/>
  <c r="P24" i="1"/>
  <c r="Q21" i="1"/>
  <c r="P18" i="1"/>
  <c r="Q36" i="1"/>
  <c r="P23" i="1"/>
  <c r="O15" i="1"/>
  <c r="Q15" i="1" s="1"/>
  <c r="P20" i="1"/>
  <c r="P17" i="1"/>
  <c r="O16" i="1"/>
  <c r="Q16" i="1" s="1"/>
  <c r="P15" i="1" l="1"/>
  <c r="P16" i="1"/>
</calcChain>
</file>

<file path=xl/comments1.xml><?xml version="1.0" encoding="utf-8"?>
<comments xmlns="http://schemas.openxmlformats.org/spreadsheetml/2006/main">
  <authors>
    <author>Кузнецова С.А.</author>
  </authors>
  <commentLis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Кузнецова С.А.:</t>
        </r>
        <r>
          <rPr>
            <sz val="9"/>
            <color indexed="81"/>
            <rFont val="Tahoma"/>
            <family val="2"/>
            <charset val="204"/>
          </rPr>
          <t xml:space="preserve">
был мастер
</t>
        </r>
      </text>
    </comment>
  </commentList>
</comments>
</file>

<file path=xl/sharedStrings.xml><?xml version="1.0" encoding="utf-8"?>
<sst xmlns="http://schemas.openxmlformats.org/spreadsheetml/2006/main" count="164" uniqueCount="110">
  <si>
    <t>№№ п/п</t>
  </si>
  <si>
    <t>Наименование работ</t>
  </si>
  <si>
    <t>Единица измерения</t>
  </si>
  <si>
    <r>
      <t>Состав и разряд исполнителей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</t>
    </r>
  </si>
  <si>
    <t xml:space="preserve"> Нормы времени, чел.-час.</t>
  </si>
  <si>
    <t>Часовой фонд оплаты труда, руб.</t>
  </si>
  <si>
    <t>Фонд оплаты труда, руб.</t>
  </si>
  <si>
    <t>Отчисления от ФОТ, руб.</t>
  </si>
  <si>
    <t>Материальные затраты, руб.</t>
  </si>
  <si>
    <t>Амортизационные отчисления, руб.</t>
  </si>
  <si>
    <t>Прочие расходы, руб.</t>
  </si>
  <si>
    <t>Накладные расходы, руб.</t>
  </si>
  <si>
    <t>Необходимый размер прибыли, руб.</t>
  </si>
  <si>
    <t>НДС, руб.</t>
  </si>
  <si>
    <t>Отпускная цена для населения, руб. (с НДС)</t>
  </si>
  <si>
    <t>2.1.</t>
  </si>
  <si>
    <t>Техническое обслуживание индивидуальной газобаллонной установки (без газовой плиты)</t>
  </si>
  <si>
    <t>шт.</t>
  </si>
  <si>
    <r>
      <t>слесарь по экспл. и ремонту ВДГО</t>
    </r>
    <r>
      <rPr>
        <sz val="8"/>
        <color indexed="10"/>
        <rFont val="Arial Cyr"/>
        <charset val="204"/>
      </rPr>
      <t xml:space="preserve"> </t>
    </r>
  </si>
  <si>
    <t>2.2.1.</t>
  </si>
  <si>
    <t>Техническое обслуживание индивидуальной газобаллонной  установки (ГБУ) на кухне с плитой  газовой</t>
  </si>
  <si>
    <t xml:space="preserve"> -"-</t>
  </si>
  <si>
    <t>2.2.2.</t>
  </si>
  <si>
    <t>с плитой трехгорелочной</t>
  </si>
  <si>
    <t>2.2.3.</t>
  </si>
  <si>
    <t>с плитой четырехгорелочной</t>
  </si>
  <si>
    <t>2.3.1.</t>
  </si>
  <si>
    <t>Техническое обслуживание газобаллонной установки, установленной в шкафу, с плитой двухгорелочной газовой</t>
  </si>
  <si>
    <t>2.3.2.</t>
  </si>
  <si>
    <t>2.3.3.</t>
  </si>
  <si>
    <t>2.4.</t>
  </si>
  <si>
    <t>Техническое обслуживание сигнализатора загазованности (кроме проверки контрольными смесями)</t>
  </si>
  <si>
    <t>2.5.</t>
  </si>
  <si>
    <t>Котел с атмосферной горелкой мощностью до 30 кВт (с бойлером и без бойлера)</t>
  </si>
  <si>
    <t>2.6.</t>
  </si>
  <si>
    <t>Котел с атмосферной горелкой мощностью от 31 до 60 кВт (с бойлером и без бойлера)</t>
  </si>
  <si>
    <t>2.9.</t>
  </si>
  <si>
    <t>Котел с вентиляторной горелкой мощностью до 30 кВт (с бойлером и без бойлера)</t>
  </si>
  <si>
    <t>2.10.</t>
  </si>
  <si>
    <t>Котел с вентиляторной горелкой мощностью от 31 до 60 кВт (с бойлером и без бойлера)</t>
  </si>
  <si>
    <t>2.13.</t>
  </si>
  <si>
    <t>Настройка блока управления группы котлов (в каскаде)</t>
  </si>
  <si>
    <t>слесарь по экспл. и ремонту ВДГО 5 разряда</t>
  </si>
  <si>
    <t>2.14.</t>
  </si>
  <si>
    <t>Техническое обслуживание  проточного водонагревателя (колонки)</t>
  </si>
  <si>
    <t>2.15.1.1</t>
  </si>
  <si>
    <t>Техническое обслуживание плиты газовой двухгорелочной (свыше 10 лет)</t>
  </si>
  <si>
    <t>2.15.1.2</t>
  </si>
  <si>
    <t>двухгорелочной ( до 10 лет)</t>
  </si>
  <si>
    <t>2.15.2</t>
  </si>
  <si>
    <t xml:space="preserve">       двухгорелочной (настольной)</t>
  </si>
  <si>
    <t>2.15.3.1</t>
  </si>
  <si>
    <t>трехгорелочной (свыше 10 лет)</t>
  </si>
  <si>
    <t>2.15.3.2</t>
  </si>
  <si>
    <t>трехгорелочной (до 10 лет)</t>
  </si>
  <si>
    <t>2.15.4.1</t>
  </si>
  <si>
    <t>четырехгорелочной (свыше 10 лет)</t>
  </si>
  <si>
    <t>2.15.4.2</t>
  </si>
  <si>
    <t>четырехгорелочной (до 10 лет)</t>
  </si>
  <si>
    <t>2.16.</t>
  </si>
  <si>
    <t xml:space="preserve">Техническое обслуживание варочной панели </t>
  </si>
  <si>
    <t>2.17.</t>
  </si>
  <si>
    <t>Техническое обслуживание духового шкафа</t>
  </si>
  <si>
    <t>2.18.</t>
  </si>
  <si>
    <t>Техническое обслуживание конвектора</t>
  </si>
  <si>
    <t>2.19.</t>
  </si>
  <si>
    <t>Техническое обслуживание калорифера газового</t>
  </si>
  <si>
    <t>2.21.</t>
  </si>
  <si>
    <t xml:space="preserve">Техническое обслуживание внутриквартирной газовой разводки </t>
  </si>
  <si>
    <t>слесарь по экспл. и ремонту подземных газопроводов 5 разряда</t>
  </si>
  <si>
    <t>2.22.</t>
  </si>
  <si>
    <t>Техническое обслуживание внутридомового газопровода в домовладении</t>
  </si>
  <si>
    <t>2.23.</t>
  </si>
  <si>
    <t>Обход и осмотр трассы наружного (подземного, надземного) газопровода</t>
  </si>
  <si>
    <t>км</t>
  </si>
  <si>
    <t>слесарь по экспл. и ремонту подземных газопроводов 3 разряда</t>
  </si>
  <si>
    <t>2.24.</t>
  </si>
  <si>
    <t>Обследование состояния изоляционного покрытия стального подземного газопровода приборным методом без вскрытия грунта</t>
  </si>
  <si>
    <t>монтер по защите подземных трубопроводов от коррозии 5 разряда</t>
  </si>
  <si>
    <t>2.25.</t>
  </si>
  <si>
    <t>Проверка герметичности подземного газопровода (стального или полиэтиленового) приборным методом без вскрытия грунта</t>
  </si>
  <si>
    <t>2.26.</t>
  </si>
  <si>
    <t>Коррозионное обследование стального подземного газопровода</t>
  </si>
  <si>
    <t>Монтер по защите подземных трубопроводов от коррозии 6 разряда</t>
  </si>
  <si>
    <t>Водитель а/м (грузового, г/п от 0,51 до 1,5 тн)</t>
  </si>
  <si>
    <t>Техник 2 категории</t>
  </si>
  <si>
    <t>Инженер по электрохимической защите 2 категории</t>
  </si>
  <si>
    <t>2.27.1</t>
  </si>
  <si>
    <t>Техническое обслуживание плиты газовой 3-х и 4-х горелочной с электрическим духовым шкафом (свыше 15 лет)</t>
  </si>
  <si>
    <t>2.27.2</t>
  </si>
  <si>
    <t>Техническое обслуживание плиты газовой 3-х и 4-х горелочной с электрическим духовым шкафом (до 15 лет)</t>
  </si>
  <si>
    <t>2.28.</t>
  </si>
  <si>
    <t>Техническое обслуживание бытового газового счетчика</t>
  </si>
  <si>
    <t>2.29.</t>
  </si>
  <si>
    <r>
      <t>Включение отопительного аппарата на зимний период</t>
    </r>
    <r>
      <rPr>
        <vertAlign val="superscript"/>
        <sz val="9"/>
        <rFont val="Arial Cyr"/>
        <charset val="204"/>
      </rPr>
      <t>3</t>
    </r>
  </si>
  <si>
    <t>2.30.</t>
  </si>
  <si>
    <r>
      <t>Сезонное отключение отопительного аппарата</t>
    </r>
    <r>
      <rPr>
        <vertAlign val="superscript"/>
        <sz val="9"/>
        <rFont val="Arial Cyr"/>
        <charset val="204"/>
      </rPr>
      <t>3</t>
    </r>
  </si>
  <si>
    <t>2.31.</t>
  </si>
  <si>
    <t xml:space="preserve">Техническое обслуживание домового регуляторного пункта </t>
  </si>
  <si>
    <t>2.32,</t>
  </si>
  <si>
    <t>Техническое обслуживание газового оборудования индивидуальной бани (теплицы, гаража, печи)</t>
  </si>
  <si>
    <t>горелка</t>
  </si>
  <si>
    <t>*В рекомендуемый Перечень работ могут вноситься изменения и дополнения в зависимости от обслуживаемого оборудования.</t>
  </si>
  <si>
    <t>Примечание:</t>
  </si>
  <si>
    <r>
      <rPr>
        <vertAlign val="superscript"/>
        <sz val="9"/>
        <rFont val="Arial Cyr"/>
        <charset val="204"/>
      </rPr>
      <t xml:space="preserve">1   </t>
    </r>
    <r>
      <rPr>
        <sz val="9"/>
        <rFont val="Arial Cyr"/>
        <charset val="204"/>
      </rPr>
      <t>- при работе с приставной лестницей  с перестановкой рекомендуется применять коэффициент 1,2;</t>
    </r>
  </si>
  <si>
    <t xml:space="preserve">    - при наличии коллекторов в разводке газопроводов в лестничных клетках или коридорах рекомендуется применять коэффициент 1,5</t>
  </si>
  <si>
    <r>
      <rPr>
        <vertAlign val="superscript"/>
        <sz val="9"/>
        <rFont val="Arial Cyr"/>
        <charset val="204"/>
      </rPr>
      <t>2</t>
    </r>
    <r>
      <rPr>
        <sz val="9"/>
        <rFont val="Arial Cyr"/>
        <charset val="204"/>
      </rPr>
      <t xml:space="preserve"> при работе с приставной лестницей рекомендуется применять  коэффициент 1,2</t>
    </r>
  </si>
  <si>
    <r>
      <rPr>
        <vertAlign val="superscript"/>
        <sz val="9"/>
        <rFont val="Arial Cyr"/>
        <charset val="204"/>
      </rPr>
      <t>3</t>
    </r>
    <r>
      <rPr>
        <sz val="9"/>
        <rFont val="Arial Cyr"/>
        <charset val="204"/>
      </rPr>
      <t xml:space="preserve"> на каждый последующий аппарат рекомендуется применять коэффициент 0,85</t>
    </r>
  </si>
  <si>
    <t>С.А.Кузнецова</t>
  </si>
  <si>
    <t>Стоимость работ по техническому обслуживанию внутриквартирного и внутридомового газового оборудования с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</si>
</sst>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0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10"/>
      <name val="Arial Cyr"/>
      <charset val="204"/>
    </font>
    <font>
      <sz val="9"/>
      <color rgb="FFFF0000"/>
      <name val="Arial Cyr"/>
      <charset val="204"/>
    </font>
    <font>
      <vertAlign val="superscript"/>
      <sz val="9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rgb="FF0000FF"/>
      </left>
      <right style="hair">
        <color indexed="64"/>
      </right>
      <top style="hair">
        <color rgb="FF0000FF"/>
      </top>
      <bottom style="hair">
        <color rgb="FF0000FF"/>
      </bottom>
      <diagonal/>
    </border>
    <border>
      <left style="hair">
        <color indexed="64"/>
      </left>
      <right style="hair">
        <color indexed="64"/>
      </right>
      <top style="hair">
        <color rgb="FF0000FF"/>
      </top>
      <bottom style="hair">
        <color rgb="FF0000FF"/>
      </bottom>
      <diagonal/>
    </border>
    <border>
      <left style="hair">
        <color indexed="64"/>
      </left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hair">
        <color indexed="64"/>
      </right>
      <top style="hair">
        <color rgb="FF0000FF"/>
      </top>
      <bottom/>
      <diagonal/>
    </border>
    <border>
      <left style="hair">
        <color indexed="64"/>
      </left>
      <right style="hair">
        <color rgb="FF0000FF"/>
      </right>
      <top/>
      <bottom style="hair">
        <color indexed="64"/>
      </bottom>
      <diagonal/>
    </border>
    <border>
      <left style="hair">
        <color rgb="FF0000FF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2" applyFont="1" applyFill="1" applyAlignment="1">
      <alignment horizontal="righ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/>
    </xf>
    <xf numFmtId="49" fontId="2" fillId="0" borderId="10" xfId="1" applyNumberFormat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2" fontId="2" fillId="0" borderId="11" xfId="1" applyNumberFormat="1" applyFont="1" applyFill="1" applyBorder="1" applyAlignment="1">
      <alignment horizontal="center" vertical="center"/>
    </xf>
    <xf numFmtId="4" fontId="2" fillId="0" borderId="11" xfId="1" applyNumberFormat="1" applyFont="1" applyFill="1" applyBorder="1" applyAlignment="1">
      <alignment vertical="center"/>
    </xf>
    <xf numFmtId="4" fontId="4" fillId="3" borderId="12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9" fontId="2" fillId="5" borderId="10" xfId="1" applyNumberFormat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vertical="center" wrapText="1"/>
    </xf>
    <xf numFmtId="0" fontId="2" fillId="5" borderId="11" xfId="1" applyFont="1" applyFill="1" applyBorder="1" applyAlignment="1">
      <alignment horizontal="center" vertical="center" wrapText="1"/>
    </xf>
    <xf numFmtId="2" fontId="2" fillId="5" borderId="11" xfId="1" applyNumberFormat="1" applyFont="1" applyFill="1" applyBorder="1" applyAlignment="1">
      <alignment horizontal="center" vertical="center" wrapText="1"/>
    </xf>
    <xf numFmtId="164" fontId="2" fillId="6" borderId="11" xfId="1" applyNumberFormat="1" applyFont="1" applyFill="1" applyBorder="1" applyAlignment="1">
      <alignment horizontal="center" vertical="center"/>
    </xf>
    <xf numFmtId="4" fontId="2" fillId="7" borderId="11" xfId="1" applyNumberFormat="1" applyFont="1" applyFill="1" applyBorder="1" applyAlignment="1">
      <alignment vertical="center"/>
    </xf>
    <xf numFmtId="4" fontId="2" fillId="5" borderId="11" xfId="1" applyNumberFormat="1" applyFont="1" applyFill="1" applyBorder="1" applyAlignment="1">
      <alignment vertical="center"/>
    </xf>
    <xf numFmtId="0" fontId="2" fillId="5" borderId="11" xfId="1" applyFont="1" applyFill="1" applyBorder="1" applyAlignment="1">
      <alignment horizontal="left" vertical="center" wrapText="1" indent="2"/>
    </xf>
    <xf numFmtId="2" fontId="2" fillId="6" borderId="11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 indent="2"/>
    </xf>
    <xf numFmtId="2" fontId="2" fillId="5" borderId="11" xfId="1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left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/>
    </xf>
    <xf numFmtId="2" fontId="8" fillId="6" borderId="11" xfId="1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4" fontId="8" fillId="6" borderId="11" xfId="1" applyNumberFormat="1" applyFont="1" applyFill="1" applyBorder="1" applyAlignment="1">
      <alignment vertical="center"/>
    </xf>
    <xf numFmtId="49" fontId="2" fillId="5" borderId="13" xfId="1" applyNumberFormat="1" applyFont="1" applyFill="1" applyBorder="1" applyAlignment="1">
      <alignment vertical="center"/>
    </xf>
    <xf numFmtId="49" fontId="3" fillId="5" borderId="11" xfId="0" applyNumberFormat="1" applyFont="1" applyFill="1" applyBorder="1" applyAlignment="1">
      <alignment horizontal="left" vertical="center" wrapText="1" indent="2"/>
    </xf>
    <xf numFmtId="2" fontId="2" fillId="7" borderId="11" xfId="1" applyNumberFormat="1" applyFont="1" applyFill="1" applyBorder="1" applyAlignment="1">
      <alignment horizontal="center" vertical="center" wrapText="1"/>
    </xf>
    <xf numFmtId="4" fontId="4" fillId="8" borderId="12" xfId="1" applyNumberFormat="1" applyFont="1" applyFill="1" applyBorder="1" applyAlignment="1">
      <alignment vertical="center"/>
    </xf>
    <xf numFmtId="49" fontId="3" fillId="5" borderId="14" xfId="0" applyNumberFormat="1" applyFont="1" applyFill="1" applyBorder="1" applyAlignment="1">
      <alignment horizontal="left" vertical="center" wrapText="1" indent="2"/>
    </xf>
    <xf numFmtId="2" fontId="2" fillId="7" borderId="14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>
      <alignment vertical="center"/>
    </xf>
    <xf numFmtId="4" fontId="4" fillId="8" borderId="17" xfId="1" applyNumberFormat="1" applyFont="1" applyFill="1" applyBorder="1" applyAlignment="1">
      <alignment vertical="center"/>
    </xf>
    <xf numFmtId="49" fontId="2" fillId="0" borderId="11" xfId="1" applyNumberFormat="1" applyFont="1" applyFill="1" applyBorder="1" applyAlignment="1">
      <alignment horizontal="left" vertical="center"/>
    </xf>
    <xf numFmtId="0" fontId="3" fillId="5" borderId="1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/>
    </xf>
    <xf numFmtId="4" fontId="2" fillId="5" borderId="11" xfId="1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 wrapText="1"/>
    </xf>
    <xf numFmtId="49" fontId="2" fillId="5" borderId="18" xfId="1" applyNumberFormat="1" applyFont="1" applyFill="1" applyBorder="1" applyAlignment="1">
      <alignment horizontal="left" vertical="center"/>
    </xf>
    <xf numFmtId="0" fontId="2" fillId="5" borderId="19" xfId="1" applyFont="1" applyFill="1" applyBorder="1" applyAlignment="1">
      <alignment vertical="center" wrapText="1"/>
    </xf>
    <xf numFmtId="0" fontId="2" fillId="5" borderId="19" xfId="1" applyFont="1" applyFill="1" applyBorder="1" applyAlignment="1">
      <alignment horizontal="center" vertical="center"/>
    </xf>
    <xf numFmtId="2" fontId="2" fillId="5" borderId="19" xfId="1" applyNumberFormat="1" applyFont="1" applyFill="1" applyBorder="1" applyAlignment="1">
      <alignment horizontal="center" vertical="center"/>
    </xf>
    <xf numFmtId="4" fontId="2" fillId="5" borderId="19" xfId="1" applyNumberFormat="1" applyFont="1" applyFill="1" applyBorder="1" applyAlignment="1">
      <alignment vertical="center"/>
    </xf>
    <xf numFmtId="4" fontId="4" fillId="3" borderId="20" xfId="1" applyNumberFormat="1" applyFont="1" applyFill="1" applyBorder="1" applyAlignment="1">
      <alignment vertical="center"/>
    </xf>
    <xf numFmtId="49" fontId="2" fillId="5" borderId="10" xfId="1" applyNumberFormat="1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left" vertical="center" wrapText="1"/>
    </xf>
    <xf numFmtId="49" fontId="2" fillId="5" borderId="21" xfId="1" applyNumberFormat="1" applyFont="1" applyFill="1" applyBorder="1" applyAlignment="1">
      <alignment vertical="center"/>
    </xf>
    <xf numFmtId="49" fontId="3" fillId="5" borderId="16" xfId="0" applyNumberFormat="1" applyFont="1" applyFill="1" applyBorder="1" applyAlignment="1">
      <alignment horizontal="left" vertical="center" wrapText="1"/>
    </xf>
    <xf numFmtId="0" fontId="2" fillId="5" borderId="25" xfId="1" applyFont="1" applyFill="1" applyBorder="1" applyAlignment="1">
      <alignment horizontal="center" vertical="center"/>
    </xf>
    <xf numFmtId="0" fontId="2" fillId="5" borderId="26" xfId="1" applyFont="1" applyFill="1" applyBorder="1" applyAlignment="1">
      <alignment horizontal="center" vertical="center"/>
    </xf>
    <xf numFmtId="2" fontId="2" fillId="5" borderId="16" xfId="1" applyNumberFormat="1" applyFont="1" applyFill="1" applyBorder="1" applyAlignment="1">
      <alignment horizontal="center" vertical="center" wrapText="1"/>
    </xf>
    <xf numFmtId="4" fontId="2" fillId="5" borderId="16" xfId="1" applyNumberFormat="1" applyFont="1" applyFill="1" applyBorder="1" applyAlignment="1">
      <alignment vertical="center"/>
    </xf>
    <xf numFmtId="4" fontId="4" fillId="3" borderId="24" xfId="1" applyNumberFormat="1" applyFont="1" applyFill="1" applyBorder="1" applyAlignment="1">
      <alignment vertical="center"/>
    </xf>
    <xf numFmtId="49" fontId="2" fillId="5" borderId="10" xfId="1" applyNumberFormat="1" applyFont="1" applyFill="1" applyBorder="1" applyAlignment="1">
      <alignment vertical="center"/>
    </xf>
    <xf numFmtId="0" fontId="2" fillId="5" borderId="27" xfId="1" applyFont="1" applyFill="1" applyBorder="1" applyAlignment="1">
      <alignment horizontal="center" vertical="center"/>
    </xf>
    <xf numFmtId="0" fontId="2" fillId="5" borderId="28" xfId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vertical="center" wrapText="1"/>
    </xf>
    <xf numFmtId="0" fontId="2" fillId="0" borderId="16" xfId="1" applyFont="1" applyFill="1" applyBorder="1" applyAlignment="1">
      <alignment horizontal="center" vertical="center" wrapText="1"/>
    </xf>
    <xf numFmtId="2" fontId="2" fillId="0" borderId="16" xfId="1" applyNumberFormat="1" applyFont="1" applyFill="1" applyBorder="1" applyAlignment="1">
      <alignment horizontal="center" vertical="center"/>
    </xf>
    <xf numFmtId="4" fontId="2" fillId="0" borderId="16" xfId="1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4" fontId="2" fillId="0" borderId="11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left" vertical="center"/>
    </xf>
    <xf numFmtId="4" fontId="4" fillId="3" borderId="6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9" fontId="2" fillId="0" borderId="0" xfId="1" applyNumberFormat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vertical="center"/>
    </xf>
    <xf numFmtId="49" fontId="2" fillId="0" borderId="0" xfId="1" applyNumberFormat="1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left" vertical="center" wrapText="1"/>
    </xf>
    <xf numFmtId="49" fontId="2" fillId="0" borderId="21" xfId="1" applyNumberFormat="1" applyFont="1" applyFill="1" applyBorder="1" applyAlignment="1">
      <alignment horizontal="left" vertical="center" wrapText="1"/>
    </xf>
    <xf numFmtId="49" fontId="2" fillId="0" borderId="23" xfId="1" applyNumberFormat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4" fontId="4" fillId="8" borderId="17" xfId="1" applyNumberFormat="1" applyFont="1" applyFill="1" applyBorder="1" applyAlignment="1">
      <alignment vertical="center"/>
    </xf>
    <xf numFmtId="4" fontId="4" fillId="8" borderId="22" xfId="1" applyNumberFormat="1" applyFont="1" applyFill="1" applyBorder="1" applyAlignment="1">
      <alignment vertical="center"/>
    </xf>
    <xf numFmtId="4" fontId="4" fillId="8" borderId="24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3" xfId="3"/>
    <cellStyle name="Обычный_Калькуляции-расч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vlg\docs\Documents%20and%20Settings\Gura_Oksana\Local%20Settings\Temporary%20Internet%20Files\OLK43\&#1040;&#1041;&#1042;&#1043;&#1044;\&#1064;&#1058;.%20&#1056;&#1040;&#1057;&#1057;&#1058;.2004%2008%20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72;\&#1050;&#1091;&#1079;&#1085;&#1077;&#1094;&#1086;&#1074;&#1072;\&#1050;&#1043;&#1057;\&#1058;&#1072;&#1088;&#1080;&#1092;&#1099;%20&#1089;&#1077;&#1090;&#1077;&#1074;&#1086;&#1081;%20&#1075;&#1072;&#1079;\&#1058;&#1072;&#1088;&#1080;&#1092;&#1099;%20&#1089;&#1077;&#1090;&#1077;&#1074;&#1086;&#1081;%20&#1075;&#1072;&#1079;%20(2018)\&#1092;&#1072;&#1089;\&#1043;&#1056;&#1054;_&#1089;&#1074;&#1086;&#1076;_1.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72;\&#1050;&#1091;&#1079;&#1085;&#1077;&#1094;&#1086;&#1074;&#1072;\&#1050;&#1043;&#1057;\&#1058;&#1072;&#1088;&#1080;&#1092;&#1099;%20&#1089;&#1077;&#1090;&#1077;&#1074;&#1086;&#1081;%20&#1075;&#1072;&#1079;\&#1058;&#1072;&#1088;&#1080;&#1092;&#1099;%20&#1089;&#1077;&#1090;&#1077;&#1074;&#1086;&#1081;%20&#1075;&#1072;&#1079;%20(2018)\&#1092;&#1072;&#1089;\&#1040;&#1084;&#1086;&#1088;&#1090;&#1080;&#1079;&#1072;&#1094;&#1080;&#1103;_&#1055;&#1060;_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grg-srv01\&#1086;&#1073;&#1097;&#1080;&#1081;%20&#1088;&#1077;&#1089;&#1091;&#1088;&#1089;\&#1055;&#1069;&#1054;\&#1041;&#1044;&#1056;\&#1041;&#1044;&#1056;%202008\&#1041;&#1044;&#1056;_&#1079;&#1072;&#1097;&#1080;&#1090;&#1072;%202008_&#1079;\&#1055;&#1088;&#1086;&#1095;&#1080;&#1077;%20&#1079;&#1072;&#1090;&#1088;&#1072;&#1090;&#1099;%20&#1040;&#1089;&#1090;&#1088;.&#10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2\&#1076;&#1086;&#1082;&#1091;&#1084;&#1077;&#1085;&#1090;&#1099;\Documents%20and%20Settings\U142001\Local%20Settings\Temporary%20Internet%20Files\OLK5C\&#1055;&#1088;&#1080;&#1083;&#1086;&#1078;&#1077;&#1085;&#1080;&#1077;%202%20(&#1043;&#1056;&#1054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grg-srv01\&#1086;&#1073;&#1097;&#1080;&#1081;%20&#1088;&#1077;&#1089;&#1091;&#1088;&#1089;\&#1055;&#1069;&#1054;\&#1060;&#1086;&#1088;&#1084;&#1080;&#1088;&#1086;&#1074;&#1072;&#1085;&#1080;&#1077;%20&#1090;&#1072;&#1088;&#1080;&#1092;&#1072;\2008%20&#1075;\&#1057;&#1086;&#1075;&#1083;&#1072;&#1089;&#1086;&#1074;&#1072;&#1085;&#1080;&#1103;\&#1041;&#1044;&#1056;_&#1089;&#1086;&#1075;&#1083;&#1072;&#1089;&#1086;&#1074;&#1072;&#1085;&#1080;&#1077;%20&#1041;&#1086;&#1085;&#1076;&#1072;&#1088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omahina\&#1056;&#1072;&#1073;&#1086;&#1095;&#1080;&#1077;%20&#1076;&#1086;&#1082;&#1091;&#1084;&#1077;&#1085;&#1090;&#1099;\&#1052;&#1072;&#1090;&#1077;&#1088;&#1080;&#1072;&#1083;&#1099;%20&#1076;&#1083;&#1103;%20&#1054;&#1083;&#1100;&#1075;&#1080;\&#1043;&#1072;&#1079;&#1055;&#1088;&#1086;&#1084;_&#1056;&#1077;&#1043;&#1080;&#1086;&#1085;%20(&#1043;&#1055;&#1056;&#1043;)\work\&#1043;&#1055;&#1056;&#1043;_&#1062;&#1060;&#1054;\&#1041;&#1102;&#1076;&#1078;&#1077;&#1090;&#1085;&#1099;&#1077;%20&#1092;&#1086;&#1088;&#1084;&#1099;\!_10.01.2008_&#1041;&#1102;&#1076;&#1078;&#1077;&#1090;&#1085;&#1099;&#1077;%20&#1092;&#1086;&#1088;&#1084;&#1099;\&#1041;&#1044;&#1056;\&#1060;&#1080;&#1083;&#1080;&#1072;&#1083;_&#1079;&#1072;&#1090;&#1088;&#1072;&#1090;&#109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2\&#1076;&#1086;&#1082;&#1091;&#1084;&#1077;&#1085;&#1090;&#1099;\&#1057;&#1086;&#1075;&#1083;&#1072;&#1089;&#1086;&#1074;&#1072;&#1085;&#1080;&#1103;\&#1041;&#1044;&#1056;_&#1089;&#1086;&#1075;&#1083;&#1072;&#1089;&#1086;&#1074;&#1072;&#1085;&#1080;&#1077;%20&#1041;&#1086;&#1085;&#1076;&#1072;&#1088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grg-srv01\&#1086;&#1073;&#1097;&#1080;&#1081;%20&#1088;&#1077;&#1089;&#1091;&#1088;&#1089;\&#1055;&#1069;&#1054;\&#1060;&#1086;&#1088;&#1084;&#1080;&#1088;&#1086;&#1074;&#1072;&#1085;&#1080;&#1077;%20&#1090;&#1072;&#1088;&#1080;&#1092;&#1072;\2009%20&#1075;\&#1057;&#1086;&#1075;&#1083;&#1072;&#1089;&#1086;&#1074;&#1072;&#1085;&#1080;&#1103;\&#1041;&#1044;&#1056;_&#1089;&#1086;&#1075;&#1083;&#1072;&#1089;&#1086;&#1074;&#1072;&#1085;&#1080;&#1077;%20&#1041;&#1086;&#1085;&#1076;&#1072;&#1088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grg-srv01\&#1086;&#1073;&#1097;&#1080;&#1081;%20&#1088;&#1077;&#1089;&#1091;&#1088;&#1089;\Documents%20and%20Settings\Sokolov_Eugeniy\&#1052;&#1086;&#1080;%20&#1076;&#1086;&#1082;&#1091;&#1084;&#1077;&#1085;&#1090;&#1099;\&#1055;&#1086;&#1090;&#1077;&#1088;&#1080;\&#1040;&#1089;&#1090;&#1088;&#1072;&#1093;&#1072;&#1085;&#1100;\&#1087;&#1072;&#1089;&#1087;&#1086;&#1088;&#1090;%20&#1050;&#1072;&#1087;&#1100;&#1103;&#1088;&#1075;&#1072;&#1079;%2001%2006%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nt\root\ekrotova\&#1048;&#1079;&#1073;&#1088;&#1072;&#1085;&#1085;&#1086;&#1077;\&#1052;&#1086;&#1080;%20&#1076;&#1086;&#1082;&#1091;&#1084;&#1077;&#1085;&#1090;&#1099;\&#1043;&#1055;&#1056;&#1043;\&#1048;&#1057;&#1061;&#1054;&#1044;&#1071;&#1065;&#1048;&#1045;\&#1055;&#1072;&#1082;&#1077;&#1090;%20&#1076;&#1086;&#1082;&#1091;&#1084;&#1077;&#1085;&#1090;&#1086;&#1074;%20&#1076;&#1083;&#1103;%20&#1043;&#1055;&#1056;&#1043;_29.01.2008\&#1041;&#1102;&#1076;&#1078;&#1077;&#1090;&#1085;&#1099;&#1077;%20&#1092;&#1086;&#1088;&#1084;&#1099;%20&#1080;%20&#1082;&#1083;&#1072;&#1089;&#1089;&#1080;&#1092;&#1080;&#1082;&#1072;&#1090;&#1086;&#1088;&#1099;\&#1041;&#1044;&#1056;\&#1060;&#1080;&#1083;&#1080;&#1072;&#1083;_&#1079;&#1072;&#1090;&#1088;&#1072;&#1090;&#109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vlg\docs\Documents%20and%20Settings\gro_guest1\&#1056;&#1072;&#1073;&#1086;&#1095;&#1080;&#1081;%20&#1089;&#1090;&#1086;&#1083;\&#1050;&#1085;&#1080;&#1075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17_1"/>
      <sheetName val="18_2"/>
      <sheetName val="20_1"/>
      <sheetName val="21_3"/>
      <sheetName val="P2_1"/>
      <sheetName val="P2_2"/>
      <sheetName val="2_3"/>
      <sheetName val="Справочники"/>
      <sheetName val="Томская область1"/>
      <sheetName val="Курсы валют ЦБ"/>
      <sheetName val="СЭЛТ"/>
      <sheetName val="TEHSHEET"/>
      <sheetName val="Титульный"/>
      <sheetName val="3.15"/>
      <sheetName val="списки ФП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TECHSHEET"/>
      <sheetName val="index"/>
      <sheetName val="FES"/>
      <sheetName val="35998"/>
      <sheetName val="44"/>
      <sheetName val="92"/>
      <sheetName val="94"/>
      <sheetName val="97"/>
      <sheetName val="26"/>
      <sheetName val="29"/>
      <sheetName val="май 11"/>
      <sheetName val="июнь 11"/>
      <sheetName val="август 11"/>
      <sheetName val="июль 11"/>
      <sheetName val="9 "/>
      <sheetName val="Шупр"/>
      <sheetName val="2"/>
      <sheetName val="Системный 1 для ПК"/>
      <sheetName val="Сен"/>
      <sheetName val="ГММ2"/>
      <sheetName val="Мат-лы для сод.зданий УКЗиК"/>
      <sheetName val="Матер для тек.рем.КИП"/>
      <sheetName val="Расчет чистых активов_НОВ"/>
      <sheetName val="9.3"/>
      <sheetName val="анализ ФОТ"/>
      <sheetName val="подготовка кадров"/>
      <sheetName val="УИС 1"/>
      <sheetName val="Подразделения орг-й"/>
      <sheetName val="Номенклатурные группы"/>
      <sheetName val="9.2"/>
      <sheetName val=" 9.4"/>
      <sheetName val="9.5"/>
      <sheetName val="Списки для выбора"/>
      <sheetName val="1999-veca"/>
      <sheetName val="бддс ркхп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Инфо"/>
      <sheetName val="et_union"/>
      <sheetName val="Баланс ээ"/>
      <sheetName val="Баланс мощности"/>
      <sheetName val="ЭСО"/>
      <sheetName val="сбыт"/>
      <sheetName val="Рег генер"/>
      <sheetName val="regs"/>
      <sheetName val="расчет НВВ РСК по RAB"/>
      <sheetName val="Коды статей"/>
      <sheetName val="банк"/>
      <sheetName val="vec"/>
      <sheetName val="ЯСК"/>
      <sheetName val="#ССЫЛКА"/>
      <sheetName val="Общие продажи"/>
      <sheetName val="Изменения по статьям (2001)"/>
      <sheetName val="сети"/>
      <sheetName val="Диапазоны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8.2004"/>
      <sheetName val="31_08_2004"/>
      <sheetName val="Услуги кредитных орг."/>
      <sheetName val="Соц.-культ. и оздор. мер."/>
      <sheetName val="Расх. прочие по внер.деят. "/>
      <sheetName val="Аренда здан. и помещ."/>
      <sheetName val="Лизинг транс. средств"/>
      <sheetName val="Аренда земли "/>
      <sheetName val="Свод по страхованию"/>
      <sheetName val="Свод по налогам"/>
      <sheetName val="Услуги связи"/>
      <sheetName val="Услуги охраны"/>
      <sheetName val="Инф.-вычисл. услуги"/>
      <sheetName val="Програм. обеспеч. и лиц."/>
      <sheetName val="Аудиторские услуги"/>
      <sheetName val="Землеустроительные работы"/>
      <sheetName val="Нотариал. и юр. услуги"/>
      <sheetName val="Услуги по диагностике ГС"/>
      <sheetName val="Консультационные услуги"/>
      <sheetName val="Усл.по поверке КИП"/>
      <sheetName val="Природоохр.деят."/>
      <sheetName val="Пожарн.безоп."/>
      <sheetName val="Прочие услуги стор. орг."/>
      <sheetName val="Усл. по кап. ремонту"/>
      <sheetName val="Представительские расходы"/>
      <sheetName val="Свод по командировоч. рас."/>
      <sheetName val="Охрана труда"/>
      <sheetName val="Расходы на спецод. и обувь"/>
      <sheetName val="Подготовка кадров"/>
      <sheetName val="Свод по канц и почт-тел. расх."/>
      <sheetName val="Реклама"/>
      <sheetName val="Подписка на период. изд."/>
      <sheetName val="Расходы на участие в СРО"/>
      <sheetName val="ШТ. РАССТ.2004 08 31"/>
      <sheetName val="Лист12"/>
      <sheetName val="TEHSHEET"/>
      <sheetName val=" ОДФР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ализ"/>
      <sheetName val="Дифференциация "/>
      <sheetName val="Дифференциация 2"/>
      <sheetName val="Приложение 1(затраты)"/>
      <sheetName val="Приложение 2(тарифы) (2)"/>
      <sheetName val="осн.производственные фонды 2008"/>
      <sheetName val="Сводная"/>
      <sheetName val="Обнулить"/>
      <sheetName val="2007"/>
      <sheetName val="ORGS"/>
      <sheetName val="11"/>
      <sheetName val="regs"/>
      <sheetName val="Регио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 по амортизации"/>
      <sheetName val="аморт ОС"/>
      <sheetName val="аморт 25,26"/>
      <sheetName val="аморт АД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расчет аморт."/>
      <sheetName val="Свод по аренде"/>
      <sheetName val="ар. газопр."/>
      <sheetName val="ар. здан. и помещ."/>
      <sheetName val="ар. автотрансп."/>
      <sheetName val="ар. оборуд."/>
      <sheetName val="ар. земли свод"/>
      <sheetName val="закл"/>
      <sheetName val="не закл"/>
      <sheetName val="ар. проч.имущ."/>
      <sheetName val="Свод по лизингу"/>
      <sheetName val="лизинг газопр."/>
      <sheetName val="лизинг автотрансп."/>
      <sheetName val="лизинг проч.имущ."/>
      <sheetName val="Свод по страхованию"/>
      <sheetName val="ОПО"/>
      <sheetName val="ДМС"/>
      <sheetName val="Имущество"/>
      <sheetName val="ОСАГО"/>
      <sheetName val="КАСКО"/>
      <sheetName val="НС"/>
      <sheetName val="Прочее страх."/>
      <sheetName val="Ремонт ОС"/>
      <sheetName val="Кап. ремонт"/>
      <sheetName val="СВОД по усл.стор.орг."/>
      <sheetName val="ТО"/>
      <sheetName val="Диагностика"/>
      <sheetName val="Связь"/>
      <sheetName val="Охрана"/>
      <sheetName val="Инф.выч."/>
      <sheetName val="Нотар. и юрид."/>
      <sheetName val="Консультац.усл."/>
      <sheetName val="Аудит.усл."/>
      <sheetName val="Прочие услуги стор.орг."/>
      <sheetName val="Типограф.усл."/>
      <sheetName val="Предрейсов. осмотры водит."/>
      <sheetName val="Поверка КИП"/>
      <sheetName val="Обслуживание ККМ"/>
      <sheetName val="Утилизация отходов"/>
      <sheetName val="Доставка сотрудников"/>
      <sheetName val="ТО, рем., диагн. крана"/>
      <sheetName val="Электр.отчетн."/>
      <sheetName val="Проч.усл."/>
      <sheetName val="Свод по налогам"/>
      <sheetName val="Налог на землю"/>
      <sheetName val="Сбор за загрязн. ОС"/>
      <sheetName val="Расчет платежей по экологии"/>
      <sheetName val="Трансп. налог"/>
      <sheetName val="Предст. расх."/>
      <sheetName val="Командировочные"/>
      <sheetName val="Расчет командиров."/>
      <sheetName val="ОТ и ТБ"/>
      <sheetName val="Подгот. кадров"/>
      <sheetName val="Свод канц. и почт.расх."/>
      <sheetName val="Канцелярские"/>
      <sheetName val="Почтовые"/>
      <sheetName val="Подписка"/>
      <sheetName val="Реклама"/>
      <sheetName val="НПФ"/>
      <sheetName val="ПО"/>
      <sheetName val="Свод по проч. расх."/>
      <sheetName val="Расх.на проезд"/>
      <sheetName val="проверка противогазов"/>
      <sheetName val="проверка огнетушителей"/>
      <sheetName val="Паромные"/>
      <sheetName val="Гидромет. обслуживание"/>
      <sheetName val="аттестация сварочного произв."/>
      <sheetName val="обслуживание инвентаря"/>
      <sheetName val="Анализ"/>
      <sheetName val="Прочие затраты Астр.Ф"/>
      <sheetName val="11"/>
      <sheetName val="regs"/>
      <sheetName val="Лист2"/>
      <sheetName val="ORGS"/>
      <sheetName val="Обнули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6"/>
      <sheetName val="Заголовок"/>
      <sheetName val="Содержание"/>
      <sheetName val="1"/>
      <sheetName val="форма 9.5"/>
      <sheetName val="11"/>
      <sheetName val="regs"/>
      <sheetName val="Анализ"/>
      <sheetName val="Приложение 2 (ГРО)"/>
      <sheetName val="Обнулить"/>
      <sheetName val="VLOOKUP"/>
      <sheetName val="INPUTMASTER"/>
      <sheetName val="Лист2"/>
      <sheetName val="9"/>
      <sheetName val="31_08_2004"/>
      <sheetName val="tsh"/>
      <sheetName val="Кингисепп"/>
      <sheetName val="Справочники"/>
      <sheetName val="исходный вариант"/>
      <sheetName val="Форма"/>
      <sheetName val="Баланс (Ф1)"/>
      <sheetName val="УИС 1"/>
      <sheetName val="16"/>
      <sheetName val="17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31.08.2004"/>
      <sheetName val="Лист12"/>
      <sheetName val="форма 9_5"/>
      <sheetName val="Приложение 2 _ГРО_"/>
      <sheetName val="Лист5 (3)"/>
      <sheetName val="Инструкция"/>
      <sheetName val="ЗАО_н.ит"/>
      <sheetName val="ЗАО_мес"/>
      <sheetName val="П"/>
      <sheetName val="cabrevendors"/>
      <sheetName val="ЦДС-5 краткая"/>
      <sheetName val="#ССЫЛКА"/>
      <sheetName val="предприятия"/>
      <sheetName val="Мат-лы для сод.зданий УКЗиК"/>
      <sheetName val="Матер для тек.рем.КИП"/>
    </sheetNames>
    <definedNames>
      <definedName name="P1_SET_PRO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втотранспорт"/>
      <sheetName val="Страхование"/>
      <sheetName val="Транспортный налог"/>
      <sheetName val="тех. осмотр"/>
      <sheetName val="2"/>
      <sheetName val="3"/>
      <sheetName val="4"/>
      <sheetName val="5"/>
      <sheetName val="6"/>
      <sheetName val="БДР_согласование Бондарь"/>
      <sheetName val="11"/>
      <sheetName val="regs"/>
      <sheetName val="Лист12"/>
      <sheetName val="Данные"/>
      <sheetName val="Справочники"/>
      <sheetName val="TECHSHEET"/>
      <sheetName val="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 (вспом)"/>
      <sheetName val="Расх. на оплату труда"/>
      <sheetName val="РЭС"/>
      <sheetName val="ЭХЗ"/>
      <sheetName val="АДС"/>
      <sheetName val="Транспорт"/>
      <sheetName val="СУГ"/>
      <sheetName val="ТУ и проекты"/>
      <sheetName val="СМР"/>
      <sheetName val="ПВД"/>
      <sheetName val="Администрация"/>
      <sheetName val="Филиал по видам"/>
      <sheetName val="По видам ЦЗ"/>
      <sheetName val="Лист12"/>
      <sheetName val="Справочники"/>
      <sheetName val="31_08_2004"/>
      <sheetName val="31.08.2004"/>
      <sheetName val="2"/>
      <sheetName val="3"/>
      <sheetName val="4"/>
      <sheetName val="5"/>
      <sheetName val="6"/>
      <sheetName val="Заголовок"/>
      <sheetName val="Форма"/>
      <sheetName val="1,3 новая"/>
      <sheetName val="Основные пок_ли"/>
      <sheetName val="#ССЫЛКА"/>
      <sheetName val="Данные"/>
      <sheetName val="Анализ"/>
      <sheetName val="Филиал_затраты"/>
      <sheetName val="11"/>
      <sheetName val="regs"/>
      <sheetName val="Лист2"/>
      <sheetName val="TECHSHEET"/>
      <sheetName val="VLOOKUP"/>
      <sheetName val="INPUTMASTER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УИС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втотранспорт"/>
      <sheetName val="Страхование"/>
      <sheetName val="Транспортный налог"/>
      <sheetName val="тех. осмотр"/>
      <sheetName val="Приобр.сжиж.газа"/>
      <sheetName val="Сжиженный газ"/>
      <sheetName val="Услуги ж-т"/>
      <sheetName val="Свод по материалам на экспл."/>
      <sheetName val="РЭН"/>
      <sheetName val="ЭХЗ"/>
      <sheetName val="КИП"/>
      <sheetName val="ГРПШ"/>
      <sheetName val="Инвентарь"/>
      <sheetName val="ГНП"/>
      <sheetName val="Материалы на кап.рем."/>
      <sheetName val="ТП и ТН"/>
      <sheetName val="Свод по коммун.усл."/>
      <sheetName val="Теплоэнергия"/>
      <sheetName val="Электроэнергия"/>
      <sheetName val="Водоснабжение"/>
      <sheetName val="Свод трансп.расх."/>
      <sheetName val="Нормы расхода ГСМ"/>
      <sheetName val="Расчет потреб. в запчастях"/>
      <sheetName val="ГСМ"/>
      <sheetName val="Усл.стор.орг."/>
      <sheetName val="Мойка"/>
      <sheetName val="Ремонт автотр."/>
      <sheetName val="Стоянка транспорта"/>
      <sheetName val="Прочие тр. расходы"/>
      <sheetName val="Свод по содерж.зданий"/>
      <sheetName val="Материалы на сод.зд."/>
      <sheetName val="Сод.прилег.тер."/>
      <sheetName val="Услуги на сод.зд."/>
      <sheetName val="Свод по проч. материалам "/>
      <sheetName val="Свод по оргтехнике"/>
      <sheetName val="расходные материалы"/>
      <sheetName val="Обслуж. и рем."/>
      <sheetName val="Прир.газ на СН"/>
      <sheetName val="Сжиж.газ на СН"/>
      <sheetName val="Расходы на спецод. и обувь"/>
      <sheetName val="Спецодежда"/>
      <sheetName val="Спецматериалы"/>
      <sheetName val="Другие материалы"/>
      <sheetName val="Прочие мат.затр."/>
      <sheetName val="Лист12"/>
      <sheetName val="Справочники"/>
      <sheetName val="тех. нужды"/>
      <sheetName val="соб. нужды"/>
      <sheetName val="БДР_согласование Бондарь"/>
      <sheetName val="2"/>
      <sheetName val="3"/>
      <sheetName val="4"/>
      <sheetName val="5"/>
      <sheetName val="6"/>
      <sheetName val="Фор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втотранспорт"/>
      <sheetName val="Страхование"/>
      <sheetName val="Транспортный налог"/>
      <sheetName val="тех. осмотр"/>
      <sheetName val="Справочники"/>
      <sheetName val="Анализ"/>
      <sheetName val="Лист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данные для расчета"/>
      <sheetName val="31.08.2004"/>
      <sheetName val="11"/>
      <sheetName val="regs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 (вспом)"/>
      <sheetName val="Расх. на оплату труда"/>
      <sheetName val="РЭС"/>
      <sheetName val="ЭХЗ"/>
      <sheetName val="АДС"/>
      <sheetName val="Транспорт"/>
      <sheetName val="СУГ"/>
      <sheetName val="ТУ и проекты"/>
      <sheetName val="СМР"/>
      <sheetName val="ПВД"/>
      <sheetName val="Администрация"/>
      <sheetName val="Филиал по видам"/>
      <sheetName val="По видам ЦЗ"/>
      <sheetName val="Лист12"/>
      <sheetName val="Форма"/>
      <sheetName val="31.08.2004"/>
      <sheetName val="Справочники"/>
      <sheetName val="31_08_2004"/>
      <sheetName val="1,3 новая"/>
      <sheetName val="Основные пок_ли"/>
      <sheetName val="11"/>
      <sheetName val="regs"/>
      <sheetName val="Справочник"/>
      <sheetName val="Анализ"/>
      <sheetName val="2"/>
      <sheetName val="3"/>
      <sheetName val="4"/>
      <sheetName val="5"/>
      <sheetName val="6"/>
      <sheetName val="АУП"/>
      <sheetName val="Объемы для СН без ЛГЭ"/>
      <sheetName val="Арх."/>
      <sheetName val="котлас"/>
      <sheetName val="1.6"/>
      <sheetName val="11.5"/>
      <sheetName val="прога 1 вариант 18.12."/>
      <sheetName val="архангельск АТЦ"/>
      <sheetName val="прога 1 вариант"/>
      <sheetName val="пр4 2014"/>
      <sheetName val="прога с уч.корректир."/>
      <sheetName val="Арх2014"/>
      <sheetName val="ар-к прогр 2014"/>
      <sheetName val="1 квартал"/>
      <sheetName val="2 квартал"/>
      <sheetName val="#ССЫЛКА"/>
      <sheetName val="9.2"/>
      <sheetName val="9.5"/>
      <sheetName val="9.4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УИС 1"/>
      <sheetName val="1_3 новая"/>
      <sheetName val="Филиал_затраты"/>
      <sheetName val="КП"/>
      <sheetName val="Заголовок"/>
      <sheetName val="зап.части и мат.для об-я"/>
      <sheetName val="index"/>
      <sheetName val="field"/>
      <sheetName val="Данные"/>
      <sheetName val="Лист2"/>
      <sheetName val="TECHSHEET"/>
      <sheetName val="VLOOKUP"/>
      <sheetName val="INPUTMASTER"/>
      <sheetName val="Цены на мебель"/>
      <sheetName val="Аналитики"/>
      <sheetName val="ИнвестицииСвод"/>
      <sheetName val="1.41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АмортСокол"/>
      <sheetName val="#ССЫЛКА"/>
      <sheetName val="СВод"/>
      <sheetName val="ПриобрСУГ"/>
      <sheetName val="УслугиЖД"/>
      <sheetName val="ПотериСУГ"/>
      <sheetName val="СводМатерНаЭкспл"/>
      <sheetName val="РЭН"/>
      <sheetName val="ЭХЗ"/>
      <sheetName val="ГРПШ"/>
      <sheetName val="Инвент"/>
      <sheetName val="ТехПотери"/>
      <sheetName val="СводКоммунУсл"/>
      <sheetName val="ТеплоЭн"/>
      <sheetName val="ЭлЭн"/>
      <sheetName val="ВодаСтоки"/>
      <sheetName val="СводТранспРасх"/>
      <sheetName val="НормыРасхГСМ"/>
      <sheetName val="ГСМ"/>
      <sheetName val="ПотрЗапЧ"/>
      <sheetName val="НормыРасхГСМ_УГ"/>
      <sheetName val="ГСМ_УГ"/>
      <sheetName val="ПотрЗапЧ_УГ"/>
      <sheetName val="УслСтОргАвтТр"/>
      <sheetName val="РемонтАвт"/>
      <sheetName val="РемонтАвт_УГ"/>
      <sheetName val="ТехОсм"/>
      <sheetName val="ТехОсм_УГ"/>
      <sheetName val="ПрочТрРасх"/>
      <sheetName val="СводСодержЗдан"/>
      <sheetName val="ИнвентСодЗдан"/>
      <sheetName val="УслСодЗдан"/>
      <sheetName val="УслСодТеррит"/>
      <sheetName val="СводПрочМат"/>
      <sheetName val="СводОргт"/>
      <sheetName val="РасхМатОргт"/>
      <sheetName val="ОбслРемОргт"/>
      <sheetName val="Связь"/>
      <sheetName val="ПрирГаз_СН"/>
      <sheetName val="СжГаз на СН"/>
      <sheetName val="МатОхрТр"/>
      <sheetName val="Спецод"/>
      <sheetName val="СИЗиПроч"/>
      <sheetName val="ПрочМат"/>
      <sheetName val="МатерСМР"/>
      <sheetName val="КИП"/>
      <sheetName val="ПрочиеВФ"/>
      <sheetName val="РаспрФОТ_ПрочДеят"/>
      <sheetName val="СУГ"/>
      <sheetName val="ЗакупРЭМ"/>
      <sheetName val="РасчетПотерь"/>
      <sheetName val="ЗакупОснМенее40"/>
      <sheetName val="Расчет_газСН"/>
      <sheetName val="Основные пок_ли"/>
      <sheetName val="Форма"/>
      <sheetName val="Лист12"/>
      <sheetName val="31.08.2004"/>
      <sheetName val="11"/>
      <sheetName val="regs"/>
      <sheetName val="Книга1"/>
      <sheetName val="Заголовок"/>
      <sheetName val="Лист1"/>
      <sheetName val="Лист2"/>
      <sheetName val="Лист3"/>
      <sheetName val="31_08_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B1:R78"/>
  <sheetViews>
    <sheetView tabSelected="1" topLeftCell="B1" zoomScale="78" zoomScaleNormal="78" zoomScaleSheetLayoutView="80" zoomScalePageLayoutView="75" workbookViewId="0">
      <pane xSplit="3" ySplit="13" topLeftCell="E14" activePane="bottomRight" state="frozen"/>
      <selection activeCell="U31" sqref="U31:W31"/>
      <selection pane="topRight" activeCell="U31" sqref="U31:W31"/>
      <selection pane="bottomLeft" activeCell="U31" sqref="U31:W31"/>
      <selection pane="bottomRight" activeCell="AF11" sqref="AF11"/>
    </sheetView>
  </sheetViews>
  <sheetFormatPr defaultRowHeight="12" outlineLevelCol="1" x14ac:dyDescent="0.2"/>
  <cols>
    <col min="1" max="1" width="0.85546875" style="1" customWidth="1"/>
    <col min="2" max="2" width="8.7109375" style="1" customWidth="1"/>
    <col min="3" max="3" width="9" style="2" customWidth="1"/>
    <col min="4" max="4" width="35.7109375" style="1" customWidth="1"/>
    <col min="5" max="5" width="8.7109375" style="1" customWidth="1"/>
    <col min="6" max="6" width="20.7109375" style="2" customWidth="1"/>
    <col min="7" max="7" width="10.7109375" style="2" hidden="1" customWidth="1" outlineLevel="1"/>
    <col min="8" max="14" width="10.7109375" style="1" hidden="1" customWidth="1" outlineLevel="1"/>
    <col min="15" max="15" width="12.5703125" style="1" hidden="1" customWidth="1" outlineLevel="1"/>
    <col min="16" max="16" width="10.7109375" style="1" hidden="1" customWidth="1" outlineLevel="1"/>
    <col min="17" max="17" width="10.7109375" style="1" customWidth="1" collapsed="1"/>
    <col min="18" max="18" width="0.85546875" style="1" customWidth="1"/>
    <col min="19" max="16384" width="9.140625" style="1"/>
  </cols>
  <sheetData>
    <row r="1" spans="2:18" ht="5.0999999999999996" customHeight="1" x14ac:dyDescent="0.2"/>
    <row r="2" spans="2:18" ht="14.25" customHeight="1" x14ac:dyDescent="0.2">
      <c r="C2" s="124" t="s">
        <v>109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3"/>
    </row>
    <row r="3" spans="2:18" ht="12.75" customHeight="1" x14ac:dyDescent="0.2"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3"/>
    </row>
    <row r="4" spans="2:18" ht="12.75" customHeight="1" x14ac:dyDescent="0.2"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3"/>
    </row>
    <row r="5" spans="2:18" ht="12.75" customHeight="1" x14ac:dyDescent="0.2"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3"/>
    </row>
    <row r="6" spans="2:18" ht="12.75" customHeight="1" x14ac:dyDescent="0.2"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3"/>
    </row>
    <row r="7" spans="2:18" ht="14.25" customHeight="1" x14ac:dyDescent="0.2"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2:18" ht="14.25" customHeight="1" x14ac:dyDescent="0.2"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2:18" ht="14.25" customHeight="1" x14ac:dyDescent="0.2"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2:18" ht="5.0999999999999996" customHeight="1" x14ac:dyDescent="0.2"/>
    <row r="11" spans="2:18" s="4" customFormat="1" ht="45" x14ac:dyDescent="0.2">
      <c r="C11" s="118" t="s">
        <v>0</v>
      </c>
      <c r="D11" s="120" t="s">
        <v>1</v>
      </c>
      <c r="E11" s="120" t="s">
        <v>2</v>
      </c>
      <c r="F11" s="5" t="s">
        <v>3</v>
      </c>
      <c r="G11" s="122" t="s">
        <v>4</v>
      </c>
      <c r="H11" s="122" t="s">
        <v>5</v>
      </c>
      <c r="I11" s="122" t="s">
        <v>6</v>
      </c>
      <c r="J11" s="6" t="s">
        <v>7</v>
      </c>
      <c r="K11" s="6" t="s">
        <v>8</v>
      </c>
      <c r="L11" s="6" t="s">
        <v>9</v>
      </c>
      <c r="M11" s="6" t="s">
        <v>10</v>
      </c>
      <c r="N11" s="6" t="s">
        <v>11</v>
      </c>
      <c r="O11" s="6" t="s">
        <v>12</v>
      </c>
      <c r="P11" s="6" t="s">
        <v>13</v>
      </c>
      <c r="Q11" s="98" t="s">
        <v>14</v>
      </c>
      <c r="R11" s="7"/>
    </row>
    <row r="12" spans="2:18" s="4" customFormat="1" x14ac:dyDescent="0.2">
      <c r="C12" s="119"/>
      <c r="D12" s="121"/>
      <c r="E12" s="121"/>
      <c r="F12" s="8"/>
      <c r="G12" s="123"/>
      <c r="H12" s="122"/>
      <c r="I12" s="123"/>
      <c r="J12" s="9">
        <v>0.19600000000000001</v>
      </c>
      <c r="K12" s="10">
        <v>35.630000000000003</v>
      </c>
      <c r="L12" s="10">
        <v>19.77</v>
      </c>
      <c r="M12" s="9">
        <v>0.68710000000000004</v>
      </c>
      <c r="N12" s="9">
        <v>0.44450000000000001</v>
      </c>
      <c r="O12" s="11">
        <v>0</v>
      </c>
      <c r="P12" s="11">
        <v>0.2</v>
      </c>
      <c r="Q12" s="99"/>
      <c r="R12" s="7"/>
    </row>
    <row r="13" spans="2:18" s="4" customFormat="1" x14ac:dyDescent="0.2">
      <c r="C13" s="12">
        <v>1</v>
      </c>
      <c r="D13" s="13">
        <f>C13+1</f>
        <v>2</v>
      </c>
      <c r="E13" s="13">
        <f t="shared" ref="E13:Q13" si="0">D13+1</f>
        <v>3</v>
      </c>
      <c r="F13" s="13">
        <f t="shared" si="0"/>
        <v>4</v>
      </c>
      <c r="G13" s="13">
        <f>F13+1</f>
        <v>5</v>
      </c>
      <c r="H13" s="13">
        <f t="shared" si="0"/>
        <v>6</v>
      </c>
      <c r="I13" s="13">
        <f t="shared" si="0"/>
        <v>7</v>
      </c>
      <c r="J13" s="13">
        <f t="shared" si="0"/>
        <v>8</v>
      </c>
      <c r="K13" s="13">
        <f t="shared" si="0"/>
        <v>9</v>
      </c>
      <c r="L13" s="13">
        <f t="shared" si="0"/>
        <v>10</v>
      </c>
      <c r="M13" s="13">
        <f t="shared" si="0"/>
        <v>11</v>
      </c>
      <c r="N13" s="13">
        <f t="shared" si="0"/>
        <v>12</v>
      </c>
      <c r="O13" s="13">
        <f t="shared" si="0"/>
        <v>13</v>
      </c>
      <c r="P13" s="13">
        <f t="shared" si="0"/>
        <v>14</v>
      </c>
      <c r="Q13" s="14">
        <f t="shared" si="0"/>
        <v>15</v>
      </c>
      <c r="R13" s="7"/>
    </row>
    <row r="14" spans="2:18" ht="36" x14ac:dyDescent="0.2">
      <c r="B14" s="15"/>
      <c r="C14" s="16" t="s">
        <v>15</v>
      </c>
      <c r="D14" s="17" t="s">
        <v>16</v>
      </c>
      <c r="E14" s="18" t="s">
        <v>17</v>
      </c>
      <c r="F14" s="19" t="s">
        <v>18</v>
      </c>
      <c r="G14" s="20">
        <v>0.27</v>
      </c>
      <c r="H14" s="21">
        <v>446.10707964601767</v>
      </c>
      <c r="I14" s="21">
        <f t="shared" ref="I14:I38" si="1">G14*H14</f>
        <v>120.44891150442477</v>
      </c>
      <c r="J14" s="21">
        <f t="shared" ref="J14:J38" si="2">I14*J$12</f>
        <v>23.607986654867258</v>
      </c>
      <c r="K14" s="21">
        <f t="shared" ref="K14:L26" si="3">$G14*K$12</f>
        <v>9.6201000000000008</v>
      </c>
      <c r="L14" s="21">
        <f t="shared" si="3"/>
        <v>5.3379000000000003</v>
      </c>
      <c r="M14" s="21">
        <f t="shared" ref="M14:N26" si="4">$I14*M$12</f>
        <v>82.760447094690264</v>
      </c>
      <c r="N14" s="21">
        <f t="shared" si="4"/>
        <v>53.539541163716812</v>
      </c>
      <c r="O14" s="21">
        <f>SUM(I14:N14)*O$12</f>
        <v>0</v>
      </c>
      <c r="P14" s="21">
        <f t="shared" ref="P14:P38" si="5">SUM(I14:O14)*P$12</f>
        <v>59.062977283539823</v>
      </c>
      <c r="Q14" s="22">
        <f>CEILING(SUM(I14:O14)*1.2,5)</f>
        <v>355</v>
      </c>
      <c r="R14" s="23"/>
    </row>
    <row r="15" spans="2:18" ht="48" x14ac:dyDescent="0.2">
      <c r="B15" s="15"/>
      <c r="C15" s="24" t="s">
        <v>19</v>
      </c>
      <c r="D15" s="25" t="s">
        <v>20</v>
      </c>
      <c r="E15" s="26" t="s">
        <v>17</v>
      </c>
      <c r="F15" s="26" t="s">
        <v>21</v>
      </c>
      <c r="G15" s="28">
        <f>G17-25%</f>
        <v>0.65999999999999992</v>
      </c>
      <c r="H15" s="29">
        <f t="shared" ref="H15:H35" si="6">$H$14</f>
        <v>446.10707964601767</v>
      </c>
      <c r="I15" s="30">
        <f t="shared" si="1"/>
        <v>294.43067256637164</v>
      </c>
      <c r="J15" s="30">
        <f t="shared" si="2"/>
        <v>57.708411823008845</v>
      </c>
      <c r="K15" s="30">
        <f>$G15*K$12</f>
        <v>23.515799999999999</v>
      </c>
      <c r="L15" s="30">
        <f t="shared" si="3"/>
        <v>13.048199999999998</v>
      </c>
      <c r="M15" s="30">
        <f t="shared" si="4"/>
        <v>202.30331512035397</v>
      </c>
      <c r="N15" s="30">
        <f t="shared" si="4"/>
        <v>130.87443395575221</v>
      </c>
      <c r="O15" s="30">
        <f t="shared" ref="O15:O38" si="7">SUM(I15:N15)*O$12</f>
        <v>0</v>
      </c>
      <c r="P15" s="30">
        <f t="shared" si="5"/>
        <v>144.37616669309736</v>
      </c>
      <c r="Q15" s="22">
        <f t="shared" ref="Q15:Q21" si="8">CEILING(SUM(I15:O15)*1.2,5)</f>
        <v>870</v>
      </c>
      <c r="R15" s="23"/>
    </row>
    <row r="16" spans="2:18" ht="14.25" x14ac:dyDescent="0.2">
      <c r="B16" s="15"/>
      <c r="C16" s="24" t="s">
        <v>22</v>
      </c>
      <c r="D16" s="31" t="s">
        <v>23</v>
      </c>
      <c r="E16" s="26" t="s">
        <v>17</v>
      </c>
      <c r="F16" s="26" t="s">
        <v>21</v>
      </c>
      <c r="G16" s="32">
        <f>G17-12%</f>
        <v>0.78999999999999992</v>
      </c>
      <c r="H16" s="29">
        <f t="shared" si="6"/>
        <v>446.10707964601767</v>
      </c>
      <c r="I16" s="30">
        <f t="shared" si="1"/>
        <v>352.42459292035392</v>
      </c>
      <c r="J16" s="30">
        <f>I16*J$12</f>
        <v>69.075220212389368</v>
      </c>
      <c r="K16" s="30">
        <f t="shared" si="3"/>
        <v>28.1477</v>
      </c>
      <c r="L16" s="30">
        <f t="shared" si="3"/>
        <v>15.618299999999998</v>
      </c>
      <c r="M16" s="30">
        <f t="shared" si="4"/>
        <v>242.1509377955752</v>
      </c>
      <c r="N16" s="30">
        <f t="shared" si="4"/>
        <v>156.65273155309731</v>
      </c>
      <c r="O16" s="30">
        <f>SUM(I16:N16)*O$12</f>
        <v>0</v>
      </c>
      <c r="P16" s="30">
        <f>SUM(I16:O16)*P$12</f>
        <v>172.81389649628315</v>
      </c>
      <c r="Q16" s="22">
        <f t="shared" si="8"/>
        <v>1040</v>
      </c>
      <c r="R16" s="23"/>
    </row>
    <row r="17" spans="2:18" ht="14.25" x14ac:dyDescent="0.2">
      <c r="B17" s="15"/>
      <c r="C17" s="24" t="s">
        <v>24</v>
      </c>
      <c r="D17" s="31" t="s">
        <v>25</v>
      </c>
      <c r="E17" s="26" t="s">
        <v>17</v>
      </c>
      <c r="F17" s="26" t="s">
        <v>21</v>
      </c>
      <c r="G17" s="28">
        <f>0.76*1.2-0.002</f>
        <v>0.90999999999999992</v>
      </c>
      <c r="H17" s="29">
        <f t="shared" si="6"/>
        <v>446.10707964601767</v>
      </c>
      <c r="I17" s="30">
        <f t="shared" si="1"/>
        <v>405.95744247787604</v>
      </c>
      <c r="J17" s="30">
        <f>I17*J$12</f>
        <v>79.567658725663705</v>
      </c>
      <c r="K17" s="30">
        <f t="shared" si="3"/>
        <v>32.423299999999998</v>
      </c>
      <c r="L17" s="30">
        <f t="shared" si="3"/>
        <v>17.990699999999997</v>
      </c>
      <c r="M17" s="30">
        <f t="shared" si="4"/>
        <v>278.93335872654865</v>
      </c>
      <c r="N17" s="30">
        <f t="shared" si="4"/>
        <v>180.44808318141591</v>
      </c>
      <c r="O17" s="30">
        <f>SUM(I17:N17)*O$12</f>
        <v>0</v>
      </c>
      <c r="P17" s="30">
        <f>SUM(I17:O17)*P$12</f>
        <v>199.06410862230086</v>
      </c>
      <c r="Q17" s="22">
        <f>CEILING(SUM(I17:O17)*1.2,5)-5</f>
        <v>1190</v>
      </c>
      <c r="R17" s="23"/>
    </row>
    <row r="18" spans="2:18" ht="48" x14ac:dyDescent="0.2">
      <c r="B18" s="15"/>
      <c r="C18" s="16" t="s">
        <v>26</v>
      </c>
      <c r="D18" s="33" t="s">
        <v>27</v>
      </c>
      <c r="E18" s="18" t="s">
        <v>17</v>
      </c>
      <c r="F18" s="18" t="s">
        <v>21</v>
      </c>
      <c r="G18" s="32">
        <f>G20-26%</f>
        <v>0.84499999999999997</v>
      </c>
      <c r="H18" s="21">
        <f t="shared" si="6"/>
        <v>446.10707964601767</v>
      </c>
      <c r="I18" s="21">
        <f t="shared" si="1"/>
        <v>376.96048230088491</v>
      </c>
      <c r="J18" s="21">
        <f t="shared" si="2"/>
        <v>73.88425453097345</v>
      </c>
      <c r="K18" s="21">
        <f t="shared" si="3"/>
        <v>30.10735</v>
      </c>
      <c r="L18" s="21">
        <f t="shared" si="3"/>
        <v>16.705649999999999</v>
      </c>
      <c r="M18" s="21">
        <f t="shared" si="4"/>
        <v>259.00954738893802</v>
      </c>
      <c r="N18" s="21">
        <f t="shared" si="4"/>
        <v>167.55893438274333</v>
      </c>
      <c r="O18" s="21">
        <f t="shared" si="7"/>
        <v>0</v>
      </c>
      <c r="P18" s="21">
        <f t="shared" si="5"/>
        <v>184.84524372070794</v>
      </c>
      <c r="Q18" s="22">
        <f t="shared" si="8"/>
        <v>1110</v>
      </c>
      <c r="R18" s="23"/>
    </row>
    <row r="19" spans="2:18" ht="14.25" x14ac:dyDescent="0.2">
      <c r="B19" s="15"/>
      <c r="C19" s="16" t="s">
        <v>28</v>
      </c>
      <c r="D19" s="34" t="s">
        <v>23</v>
      </c>
      <c r="E19" s="18" t="s">
        <v>17</v>
      </c>
      <c r="F19" s="18" t="s">
        <v>21</v>
      </c>
      <c r="G19" s="32">
        <f>G20-12%+0.005</f>
        <v>0.99</v>
      </c>
      <c r="H19" s="21">
        <f t="shared" si="6"/>
        <v>446.10707964601767</v>
      </c>
      <c r="I19" s="21">
        <f t="shared" si="1"/>
        <v>441.64600884955746</v>
      </c>
      <c r="J19" s="21">
        <f>I19*J$12</f>
        <v>86.562617734513267</v>
      </c>
      <c r="K19" s="21">
        <f t="shared" si="3"/>
        <v>35.273700000000005</v>
      </c>
      <c r="L19" s="21">
        <f t="shared" si="3"/>
        <v>19.572299999999998</v>
      </c>
      <c r="M19" s="21">
        <f t="shared" si="4"/>
        <v>303.45497268053094</v>
      </c>
      <c r="N19" s="21">
        <f t="shared" si="4"/>
        <v>196.3116509336283</v>
      </c>
      <c r="O19" s="21">
        <f>SUM(I19:N19)*O$12</f>
        <v>0</v>
      </c>
      <c r="P19" s="21">
        <f>SUM(I19:O19)*P$12</f>
        <v>216.56425003964603</v>
      </c>
      <c r="Q19" s="22">
        <f t="shared" si="8"/>
        <v>1300</v>
      </c>
      <c r="R19" s="23"/>
    </row>
    <row r="20" spans="2:18" ht="14.25" x14ac:dyDescent="0.2">
      <c r="B20" s="15"/>
      <c r="C20" s="16" t="s">
        <v>29</v>
      </c>
      <c r="D20" s="34" t="s">
        <v>25</v>
      </c>
      <c r="E20" s="18" t="s">
        <v>17</v>
      </c>
      <c r="F20" s="18" t="s">
        <v>21</v>
      </c>
      <c r="G20" s="32">
        <v>1.105</v>
      </c>
      <c r="H20" s="21">
        <f t="shared" si="6"/>
        <v>446.10707964601767</v>
      </c>
      <c r="I20" s="21">
        <f t="shared" si="1"/>
        <v>492.94832300884951</v>
      </c>
      <c r="J20" s="21">
        <f>I20*J$12</f>
        <v>96.617871309734511</v>
      </c>
      <c r="K20" s="21">
        <f t="shared" si="3"/>
        <v>39.37115</v>
      </c>
      <c r="L20" s="21">
        <f t="shared" si="3"/>
        <v>21.845849999999999</v>
      </c>
      <c r="M20" s="21">
        <f t="shared" si="4"/>
        <v>338.70479273938054</v>
      </c>
      <c r="N20" s="21">
        <f t="shared" si="4"/>
        <v>219.11552957743362</v>
      </c>
      <c r="O20" s="21">
        <f>SUM(I20:N20)*O$12</f>
        <v>0</v>
      </c>
      <c r="P20" s="21">
        <f>SUM(I20:O20)*P$12</f>
        <v>241.72070332707969</v>
      </c>
      <c r="Q20" s="22">
        <f t="shared" si="8"/>
        <v>1455</v>
      </c>
      <c r="R20" s="23"/>
    </row>
    <row r="21" spans="2:18" ht="36" x14ac:dyDescent="0.2">
      <c r="B21" s="15"/>
      <c r="C21" s="24" t="s">
        <v>30</v>
      </c>
      <c r="D21" s="25" t="s">
        <v>31</v>
      </c>
      <c r="E21" s="26" t="s">
        <v>17</v>
      </c>
      <c r="F21" s="26" t="s">
        <v>21</v>
      </c>
      <c r="G21" s="35">
        <v>0.05</v>
      </c>
      <c r="H21" s="29">
        <f t="shared" si="6"/>
        <v>446.10707964601767</v>
      </c>
      <c r="I21" s="30">
        <f>G21*H21</f>
        <v>22.305353982300886</v>
      </c>
      <c r="J21" s="30">
        <f>I21*J$12</f>
        <v>4.3718493805309739</v>
      </c>
      <c r="K21" s="30">
        <f t="shared" si="3"/>
        <v>1.7815000000000003</v>
      </c>
      <c r="L21" s="30">
        <f t="shared" si="3"/>
        <v>0.98850000000000005</v>
      </c>
      <c r="M21" s="30">
        <f t="shared" si="4"/>
        <v>15.32600872123894</v>
      </c>
      <c r="N21" s="30">
        <f t="shared" si="4"/>
        <v>9.9147298451327437</v>
      </c>
      <c r="O21" s="30">
        <f>SUM(I21:N21)*O$12</f>
        <v>0</v>
      </c>
      <c r="P21" s="30">
        <f>SUM(I21:O21)*P$12</f>
        <v>10.93758838584071</v>
      </c>
      <c r="Q21" s="22">
        <f t="shared" si="8"/>
        <v>70</v>
      </c>
      <c r="R21" s="23"/>
    </row>
    <row r="22" spans="2:18" ht="36" x14ac:dyDescent="0.2">
      <c r="B22" s="15"/>
      <c r="C22" s="24" t="s">
        <v>32</v>
      </c>
      <c r="D22" s="36" t="s">
        <v>33</v>
      </c>
      <c r="E22" s="37" t="s">
        <v>17</v>
      </c>
      <c r="F22" s="38" t="s">
        <v>21</v>
      </c>
      <c r="G22" s="39">
        <v>1.96</v>
      </c>
      <c r="H22" s="29">
        <f t="shared" si="6"/>
        <v>446.10707964601767</v>
      </c>
      <c r="I22" s="30">
        <f t="shared" si="1"/>
        <v>874.36987610619462</v>
      </c>
      <c r="J22" s="30">
        <f t="shared" si="2"/>
        <v>171.37649571681416</v>
      </c>
      <c r="K22" s="30">
        <f t="shared" si="3"/>
        <v>69.834800000000001</v>
      </c>
      <c r="L22" s="30">
        <f t="shared" si="3"/>
        <v>38.749200000000002</v>
      </c>
      <c r="M22" s="30">
        <f t="shared" si="4"/>
        <v>600.77954187256637</v>
      </c>
      <c r="N22" s="30">
        <f t="shared" si="4"/>
        <v>388.65740992920354</v>
      </c>
      <c r="O22" s="30">
        <f t="shared" si="7"/>
        <v>0</v>
      </c>
      <c r="P22" s="30">
        <f t="shared" si="5"/>
        <v>428.75346472495579</v>
      </c>
      <c r="Q22" s="22">
        <f>CEILING(SUM(I22:O22)*1.2,10)</f>
        <v>2580</v>
      </c>
      <c r="R22" s="23"/>
    </row>
    <row r="23" spans="2:18" ht="36" x14ac:dyDescent="0.2">
      <c r="B23" s="15"/>
      <c r="C23" s="16" t="s">
        <v>34</v>
      </c>
      <c r="D23" s="40" t="s">
        <v>35</v>
      </c>
      <c r="E23" s="41" t="s">
        <v>17</v>
      </c>
      <c r="F23" s="42" t="s">
        <v>21</v>
      </c>
      <c r="G23" s="39">
        <f>G22</f>
        <v>1.96</v>
      </c>
      <c r="H23" s="21">
        <f t="shared" si="6"/>
        <v>446.10707964601767</v>
      </c>
      <c r="I23" s="21">
        <f t="shared" si="1"/>
        <v>874.36987610619462</v>
      </c>
      <c r="J23" s="21">
        <f t="shared" si="2"/>
        <v>171.37649571681416</v>
      </c>
      <c r="K23" s="21">
        <f t="shared" si="3"/>
        <v>69.834800000000001</v>
      </c>
      <c r="L23" s="21">
        <f t="shared" si="3"/>
        <v>38.749200000000002</v>
      </c>
      <c r="M23" s="21">
        <f t="shared" si="4"/>
        <v>600.77954187256637</v>
      </c>
      <c r="N23" s="21">
        <f t="shared" si="4"/>
        <v>388.65740992920354</v>
      </c>
      <c r="O23" s="21">
        <f t="shared" si="7"/>
        <v>0</v>
      </c>
      <c r="P23" s="21">
        <f t="shared" si="5"/>
        <v>428.75346472495579</v>
      </c>
      <c r="Q23" s="22">
        <f>CEILING(SUM(I23:O23)*1.2,10)</f>
        <v>2580</v>
      </c>
      <c r="R23" s="23"/>
    </row>
    <row r="24" spans="2:18" ht="36" x14ac:dyDescent="0.2">
      <c r="B24" s="15"/>
      <c r="C24" s="16" t="s">
        <v>36</v>
      </c>
      <c r="D24" s="40" t="s">
        <v>37</v>
      </c>
      <c r="E24" s="41" t="s">
        <v>17</v>
      </c>
      <c r="F24" s="42" t="s">
        <v>21</v>
      </c>
      <c r="G24" s="39">
        <f>G22</f>
        <v>1.96</v>
      </c>
      <c r="H24" s="21">
        <f t="shared" si="6"/>
        <v>446.10707964601767</v>
      </c>
      <c r="I24" s="21">
        <f t="shared" si="1"/>
        <v>874.36987610619462</v>
      </c>
      <c r="J24" s="21">
        <f t="shared" si="2"/>
        <v>171.37649571681416</v>
      </c>
      <c r="K24" s="21">
        <f t="shared" si="3"/>
        <v>69.834800000000001</v>
      </c>
      <c r="L24" s="21">
        <f t="shared" si="3"/>
        <v>38.749200000000002</v>
      </c>
      <c r="M24" s="21">
        <f t="shared" si="4"/>
        <v>600.77954187256637</v>
      </c>
      <c r="N24" s="21">
        <f t="shared" si="4"/>
        <v>388.65740992920354</v>
      </c>
      <c r="O24" s="21">
        <f>SUM(I24:N24)*$O$12</f>
        <v>0</v>
      </c>
      <c r="P24" s="21">
        <f t="shared" si="5"/>
        <v>428.75346472495579</v>
      </c>
      <c r="Q24" s="22">
        <f>CEILING(SUM(I24:O24)*1.2,10)</f>
        <v>2580</v>
      </c>
      <c r="R24" s="23"/>
    </row>
    <row r="25" spans="2:18" ht="36" x14ac:dyDescent="0.2">
      <c r="B25" s="15"/>
      <c r="C25" s="24" t="s">
        <v>38</v>
      </c>
      <c r="D25" s="43" t="s">
        <v>39</v>
      </c>
      <c r="E25" s="44" t="s">
        <v>17</v>
      </c>
      <c r="F25" s="38" t="s">
        <v>21</v>
      </c>
      <c r="G25" s="39">
        <f>G23</f>
        <v>1.96</v>
      </c>
      <c r="H25" s="29">
        <f t="shared" si="6"/>
        <v>446.10707964601767</v>
      </c>
      <c r="I25" s="30">
        <f t="shared" si="1"/>
        <v>874.36987610619462</v>
      </c>
      <c r="J25" s="30">
        <f t="shared" si="2"/>
        <v>171.37649571681416</v>
      </c>
      <c r="K25" s="30">
        <f t="shared" si="3"/>
        <v>69.834800000000001</v>
      </c>
      <c r="L25" s="30">
        <f t="shared" si="3"/>
        <v>38.749200000000002</v>
      </c>
      <c r="M25" s="30">
        <f t="shared" si="4"/>
        <v>600.77954187256637</v>
      </c>
      <c r="N25" s="30">
        <f t="shared" si="4"/>
        <v>388.65740992920354</v>
      </c>
      <c r="O25" s="30">
        <f>SUM(I25:N25)*$O$12</f>
        <v>0</v>
      </c>
      <c r="P25" s="30">
        <f t="shared" si="5"/>
        <v>428.75346472495579</v>
      </c>
      <c r="Q25" s="22">
        <f>CEILING(SUM(I25:O25)*1.2,10)</f>
        <v>2580</v>
      </c>
      <c r="R25" s="23"/>
    </row>
    <row r="26" spans="2:18" ht="24" x14ac:dyDescent="0.2">
      <c r="B26" s="15"/>
      <c r="C26" s="24" t="s">
        <v>40</v>
      </c>
      <c r="D26" s="43" t="s">
        <v>41</v>
      </c>
      <c r="E26" s="44" t="s">
        <v>17</v>
      </c>
      <c r="F26" s="45" t="s">
        <v>42</v>
      </c>
      <c r="G26" s="39">
        <v>1.4</v>
      </c>
      <c r="H26" s="46">
        <f t="shared" si="6"/>
        <v>446.10707964601767</v>
      </c>
      <c r="I26" s="30">
        <f t="shared" si="1"/>
        <v>624.5499115044247</v>
      </c>
      <c r="J26" s="30">
        <f t="shared" si="2"/>
        <v>122.41178265486725</v>
      </c>
      <c r="K26" s="30">
        <f t="shared" si="3"/>
        <v>49.881999999999998</v>
      </c>
      <c r="L26" s="30">
        <f t="shared" si="3"/>
        <v>27.677999999999997</v>
      </c>
      <c r="M26" s="30">
        <f t="shared" si="4"/>
        <v>429.12824419469024</v>
      </c>
      <c r="N26" s="30">
        <f t="shared" si="4"/>
        <v>277.61243566371678</v>
      </c>
      <c r="O26" s="30">
        <f t="shared" si="7"/>
        <v>0</v>
      </c>
      <c r="P26" s="30">
        <f t="shared" si="5"/>
        <v>306.25247480353977</v>
      </c>
      <c r="Q26" s="22">
        <f>ROUND(SUM(I26:O26)*1.2,0)-8</f>
        <v>1830</v>
      </c>
      <c r="R26" s="23"/>
    </row>
    <row r="27" spans="2:18" ht="24" x14ac:dyDescent="0.2">
      <c r="B27" s="15"/>
      <c r="C27" s="16" t="s">
        <v>43</v>
      </c>
      <c r="D27" s="33" t="s">
        <v>44</v>
      </c>
      <c r="E27" s="41" t="s">
        <v>17</v>
      </c>
      <c r="F27" s="19" t="s">
        <v>42</v>
      </c>
      <c r="G27" s="20">
        <v>1.1000000000000001</v>
      </c>
      <c r="H27" s="21">
        <f t="shared" si="6"/>
        <v>446.10707964601767</v>
      </c>
      <c r="I27" s="21">
        <f t="shared" si="1"/>
        <v>490.7177876106195</v>
      </c>
      <c r="J27" s="21">
        <f t="shared" si="2"/>
        <v>96.180686371681432</v>
      </c>
      <c r="K27" s="21">
        <f t="shared" ref="K27:L41" si="9">$G27*K$12</f>
        <v>39.193000000000005</v>
      </c>
      <c r="L27" s="21">
        <f t="shared" si="9"/>
        <v>21.747</v>
      </c>
      <c r="M27" s="21">
        <f t="shared" ref="M27:N41" si="10">$I27*M$12</f>
        <v>337.17219186725669</v>
      </c>
      <c r="N27" s="21">
        <f t="shared" si="10"/>
        <v>218.12405659292037</v>
      </c>
      <c r="O27" s="21">
        <f t="shared" si="7"/>
        <v>0</v>
      </c>
      <c r="P27" s="21">
        <f t="shared" si="5"/>
        <v>240.62694448849561</v>
      </c>
      <c r="Q27" s="22">
        <f>CEILING(SUM(I27:O27)*1.2,5)-5</f>
        <v>1440</v>
      </c>
      <c r="R27" s="23"/>
    </row>
    <row r="28" spans="2:18" ht="24" x14ac:dyDescent="0.2">
      <c r="B28" s="15"/>
      <c r="C28" s="47" t="s">
        <v>45</v>
      </c>
      <c r="D28" s="36" t="s">
        <v>46</v>
      </c>
      <c r="E28" s="100" t="s">
        <v>17</v>
      </c>
      <c r="F28" s="103" t="s">
        <v>21</v>
      </c>
      <c r="G28" s="27">
        <v>0.53</v>
      </c>
      <c r="H28" s="29">
        <f t="shared" si="6"/>
        <v>446.10707964601767</v>
      </c>
      <c r="I28" s="30">
        <f t="shared" si="1"/>
        <v>236.43675221238937</v>
      </c>
      <c r="J28" s="30">
        <f t="shared" si="2"/>
        <v>46.341603433628315</v>
      </c>
      <c r="K28" s="30">
        <f t="shared" si="9"/>
        <v>18.883900000000001</v>
      </c>
      <c r="L28" s="30">
        <f t="shared" si="9"/>
        <v>10.4781</v>
      </c>
      <c r="M28" s="30">
        <f t="shared" si="10"/>
        <v>162.45569244513274</v>
      </c>
      <c r="N28" s="30">
        <f t="shared" si="10"/>
        <v>105.09613635840708</v>
      </c>
      <c r="O28" s="30">
        <f t="shared" si="7"/>
        <v>0</v>
      </c>
      <c r="P28" s="30">
        <f t="shared" si="5"/>
        <v>115.93843688991151</v>
      </c>
      <c r="Q28" s="22">
        <f t="shared" ref="Q28:Q34" si="11">CEILING(SUM(I28:O28)*1.2,5)</f>
        <v>700</v>
      </c>
      <c r="R28" s="23"/>
    </row>
    <row r="29" spans="2:18" ht="14.25" x14ac:dyDescent="0.2">
      <c r="C29" s="47" t="s">
        <v>47</v>
      </c>
      <c r="D29" s="48" t="s">
        <v>48</v>
      </c>
      <c r="E29" s="101"/>
      <c r="F29" s="104"/>
      <c r="G29" s="27">
        <v>0.40699999999999997</v>
      </c>
      <c r="H29" s="29">
        <f t="shared" si="6"/>
        <v>446.10707964601767</v>
      </c>
      <c r="I29" s="30">
        <f>G29*H29</f>
        <v>181.56558141592919</v>
      </c>
      <c r="J29" s="30">
        <f>I29*J$12</f>
        <v>35.586853957522123</v>
      </c>
      <c r="K29" s="30">
        <f t="shared" si="9"/>
        <v>14.50141</v>
      </c>
      <c r="L29" s="30">
        <f t="shared" si="9"/>
        <v>8.0463899999999988</v>
      </c>
      <c r="M29" s="30">
        <f t="shared" si="10"/>
        <v>124.75371099088495</v>
      </c>
      <c r="N29" s="30">
        <f t="shared" si="10"/>
        <v>80.705900939380527</v>
      </c>
      <c r="O29" s="30">
        <f>SUM(I29:N29)*O$12</f>
        <v>0</v>
      </c>
      <c r="P29" s="30">
        <f>SUM(I29:O29)*P$12</f>
        <v>89.031969460743369</v>
      </c>
      <c r="Q29" s="22">
        <f t="shared" si="11"/>
        <v>535</v>
      </c>
      <c r="R29" s="23"/>
    </row>
    <row r="30" spans="2:18" ht="14.25" x14ac:dyDescent="0.2">
      <c r="C30" s="47" t="s">
        <v>49</v>
      </c>
      <c r="D30" s="36" t="s">
        <v>50</v>
      </c>
      <c r="E30" s="101"/>
      <c r="F30" s="104"/>
      <c r="G30" s="27">
        <v>0.25</v>
      </c>
      <c r="H30" s="29">
        <f t="shared" si="6"/>
        <v>446.10707964601767</v>
      </c>
      <c r="I30" s="30">
        <f t="shared" si="1"/>
        <v>111.52676991150442</v>
      </c>
      <c r="J30" s="30">
        <f t="shared" si="2"/>
        <v>21.859246902654867</v>
      </c>
      <c r="K30" s="30">
        <f t="shared" si="9"/>
        <v>8.9075000000000006</v>
      </c>
      <c r="L30" s="30">
        <f t="shared" si="9"/>
        <v>4.9424999999999999</v>
      </c>
      <c r="M30" s="30">
        <f t="shared" si="10"/>
        <v>76.63004360619469</v>
      </c>
      <c r="N30" s="30">
        <f t="shared" si="10"/>
        <v>49.573649225663715</v>
      </c>
      <c r="O30" s="30">
        <f>SUM(I30:N30)*O$12</f>
        <v>0</v>
      </c>
      <c r="P30" s="30">
        <f>SUM(I30:O30)*P$12</f>
        <v>54.687941929203532</v>
      </c>
      <c r="Q30" s="22">
        <f t="shared" si="11"/>
        <v>330</v>
      </c>
      <c r="R30" s="23"/>
    </row>
    <row r="31" spans="2:18" ht="14.25" x14ac:dyDescent="0.2">
      <c r="B31" s="15"/>
      <c r="C31" s="47" t="s">
        <v>51</v>
      </c>
      <c r="D31" s="48" t="s">
        <v>52</v>
      </c>
      <c r="E31" s="101"/>
      <c r="F31" s="104"/>
      <c r="G31" s="27">
        <v>0.66500000000000004</v>
      </c>
      <c r="H31" s="29">
        <f t="shared" si="6"/>
        <v>446.10707964601767</v>
      </c>
      <c r="I31" s="30">
        <f t="shared" si="1"/>
        <v>296.66120796460177</v>
      </c>
      <c r="J31" s="30">
        <f t="shared" si="2"/>
        <v>58.145596761061952</v>
      </c>
      <c r="K31" s="30">
        <f t="shared" si="9"/>
        <v>23.693950000000005</v>
      </c>
      <c r="L31" s="30">
        <f t="shared" si="9"/>
        <v>13.14705</v>
      </c>
      <c r="M31" s="30">
        <f t="shared" si="10"/>
        <v>203.83591599247788</v>
      </c>
      <c r="N31" s="30">
        <f t="shared" si="10"/>
        <v>131.86590694026549</v>
      </c>
      <c r="O31" s="30">
        <f t="shared" si="7"/>
        <v>0</v>
      </c>
      <c r="P31" s="30">
        <f t="shared" si="5"/>
        <v>145.46992553168144</v>
      </c>
      <c r="Q31" s="22">
        <f t="shared" si="11"/>
        <v>875</v>
      </c>
      <c r="R31" s="23"/>
    </row>
    <row r="32" spans="2:18" ht="14.25" x14ac:dyDescent="0.2">
      <c r="C32" s="47" t="s">
        <v>53</v>
      </c>
      <c r="D32" s="48" t="s">
        <v>54</v>
      </c>
      <c r="E32" s="101"/>
      <c r="F32" s="104"/>
      <c r="G32" s="27">
        <v>0.48</v>
      </c>
      <c r="H32" s="29">
        <f t="shared" si="6"/>
        <v>446.10707964601767</v>
      </c>
      <c r="I32" s="30">
        <f>G32*H32</f>
        <v>214.13139823008848</v>
      </c>
      <c r="J32" s="30">
        <f>I32*J$12</f>
        <v>41.969754053097347</v>
      </c>
      <c r="K32" s="30">
        <f t="shared" si="9"/>
        <v>17.102399999999999</v>
      </c>
      <c r="L32" s="30">
        <f t="shared" si="9"/>
        <v>9.4895999999999994</v>
      </c>
      <c r="M32" s="30">
        <f t="shared" si="10"/>
        <v>147.12968372389381</v>
      </c>
      <c r="N32" s="30">
        <f t="shared" si="10"/>
        <v>95.181406513274325</v>
      </c>
      <c r="O32" s="30">
        <f>SUM(I32:N32)*O$12</f>
        <v>0</v>
      </c>
      <c r="P32" s="30">
        <f>SUM(I32:O32)*P$12</f>
        <v>105.00084850407077</v>
      </c>
      <c r="Q32" s="22">
        <f t="shared" si="11"/>
        <v>635</v>
      </c>
      <c r="R32" s="23"/>
    </row>
    <row r="33" spans="2:18" ht="14.25" x14ac:dyDescent="0.2">
      <c r="B33" s="15"/>
      <c r="C33" s="47" t="s">
        <v>55</v>
      </c>
      <c r="D33" s="48" t="s">
        <v>56</v>
      </c>
      <c r="E33" s="101"/>
      <c r="F33" s="104"/>
      <c r="G33" s="49">
        <v>0.78500000000000003</v>
      </c>
      <c r="H33" s="29">
        <f t="shared" si="6"/>
        <v>446.10707964601767</v>
      </c>
      <c r="I33" s="30">
        <f>G33*H33</f>
        <v>350.1940575221239</v>
      </c>
      <c r="J33" s="30">
        <f>I33*J$12</f>
        <v>68.638035274336289</v>
      </c>
      <c r="K33" s="30">
        <f t="shared" si="9"/>
        <v>27.969550000000002</v>
      </c>
      <c r="L33" s="30">
        <f t="shared" si="9"/>
        <v>15.519450000000001</v>
      </c>
      <c r="M33" s="30">
        <f t="shared" si="10"/>
        <v>240.61833692345135</v>
      </c>
      <c r="N33" s="30">
        <f t="shared" si="10"/>
        <v>155.66125856858409</v>
      </c>
      <c r="O33" s="30">
        <f>SUM(I33:N33)*O$12</f>
        <v>0</v>
      </c>
      <c r="P33" s="30">
        <f>SUM(I33:O33)*P$12</f>
        <v>171.72013765769915</v>
      </c>
      <c r="Q33" s="50">
        <f t="shared" si="11"/>
        <v>1035</v>
      </c>
      <c r="R33" s="23"/>
    </row>
    <row r="34" spans="2:18" ht="14.25" x14ac:dyDescent="0.2">
      <c r="C34" s="47" t="s">
        <v>57</v>
      </c>
      <c r="D34" s="51" t="s">
        <v>58</v>
      </c>
      <c r="E34" s="102"/>
      <c r="F34" s="105"/>
      <c r="G34" s="52">
        <v>0.54800000000000004</v>
      </c>
      <c r="H34" s="29">
        <f t="shared" si="6"/>
        <v>446.10707964601767</v>
      </c>
      <c r="I34" s="53">
        <f t="shared" si="1"/>
        <v>244.4666796460177</v>
      </c>
      <c r="J34" s="53">
        <f t="shared" si="2"/>
        <v>47.91546921061947</v>
      </c>
      <c r="K34" s="53">
        <f t="shared" si="9"/>
        <v>19.525240000000004</v>
      </c>
      <c r="L34" s="53">
        <f t="shared" si="9"/>
        <v>10.833960000000001</v>
      </c>
      <c r="M34" s="53">
        <f t="shared" si="10"/>
        <v>167.97305558477876</v>
      </c>
      <c r="N34" s="53">
        <f t="shared" si="10"/>
        <v>108.66543910265487</v>
      </c>
      <c r="O34" s="53">
        <f>SUM(I34:N34)*O$12</f>
        <v>0</v>
      </c>
      <c r="P34" s="53">
        <f>SUM(I34:O34)*P$12</f>
        <v>119.87596870881417</v>
      </c>
      <c r="Q34" s="54">
        <f t="shared" si="11"/>
        <v>720</v>
      </c>
      <c r="R34" s="23"/>
    </row>
    <row r="35" spans="2:18" ht="24" x14ac:dyDescent="0.2">
      <c r="B35" s="15"/>
      <c r="C35" s="55" t="s">
        <v>59</v>
      </c>
      <c r="D35" s="40" t="s">
        <v>60</v>
      </c>
      <c r="E35" s="41" t="s">
        <v>17</v>
      </c>
      <c r="F35" s="42" t="s">
        <v>21</v>
      </c>
      <c r="G35" s="20">
        <v>0.3</v>
      </c>
      <c r="H35" s="21">
        <f t="shared" si="6"/>
        <v>446.10707964601767</v>
      </c>
      <c r="I35" s="21">
        <f t="shared" si="1"/>
        <v>133.83212389380529</v>
      </c>
      <c r="J35" s="21">
        <f>I35*J$12</f>
        <v>26.231096283185838</v>
      </c>
      <c r="K35" s="21">
        <f t="shared" si="9"/>
        <v>10.689</v>
      </c>
      <c r="L35" s="21">
        <f t="shared" si="9"/>
        <v>5.931</v>
      </c>
      <c r="M35" s="21">
        <f t="shared" si="10"/>
        <v>91.956052327433625</v>
      </c>
      <c r="N35" s="21">
        <f t="shared" si="10"/>
        <v>59.488379070796455</v>
      </c>
      <c r="O35" s="21">
        <f>SUM(I35:N35)*O$12</f>
        <v>0</v>
      </c>
      <c r="P35" s="21">
        <f>SUM(I35:O35)*P$12</f>
        <v>65.625530315044244</v>
      </c>
      <c r="Q35" s="22">
        <f>CEILING(SUM(I35:O35)*1.2,10)</f>
        <v>400</v>
      </c>
      <c r="R35" s="23"/>
    </row>
    <row r="36" spans="2:18" ht="24" x14ac:dyDescent="0.2">
      <c r="B36" s="15"/>
      <c r="C36" s="24" t="s">
        <v>61</v>
      </c>
      <c r="D36" s="56" t="s">
        <v>62</v>
      </c>
      <c r="E36" s="57" t="s">
        <v>17</v>
      </c>
      <c r="F36" s="38" t="s">
        <v>21</v>
      </c>
      <c r="G36" s="58">
        <v>0.25800000000000001</v>
      </c>
      <c r="H36" s="29">
        <f>$H$14</f>
        <v>446.10707964601767</v>
      </c>
      <c r="I36" s="30">
        <f t="shared" si="1"/>
        <v>115.09562654867256</v>
      </c>
      <c r="J36" s="30">
        <f t="shared" si="2"/>
        <v>22.558742803539822</v>
      </c>
      <c r="K36" s="30">
        <f t="shared" si="9"/>
        <v>9.192540000000001</v>
      </c>
      <c r="L36" s="30">
        <f t="shared" si="9"/>
        <v>5.1006600000000004</v>
      </c>
      <c r="M36" s="30">
        <f t="shared" si="10"/>
        <v>79.082205001592925</v>
      </c>
      <c r="N36" s="30">
        <f t="shared" si="10"/>
        <v>51.160006000884948</v>
      </c>
      <c r="O36" s="30">
        <f t="shared" si="7"/>
        <v>0</v>
      </c>
      <c r="P36" s="30">
        <f t="shared" si="5"/>
        <v>56.43795607093805</v>
      </c>
      <c r="Q36" s="22">
        <f t="shared" ref="Q36:Q40" si="12">CEILING(SUM(I36:O36)*1.2,5)</f>
        <v>340</v>
      </c>
      <c r="R36" s="23"/>
    </row>
    <row r="37" spans="2:18" ht="36" customHeight="1" x14ac:dyDescent="0.2">
      <c r="B37" s="15"/>
      <c r="C37" s="24" t="s">
        <v>63</v>
      </c>
      <c r="D37" s="59" t="s">
        <v>64</v>
      </c>
      <c r="E37" s="44" t="s">
        <v>17</v>
      </c>
      <c r="F37" s="38" t="s">
        <v>21</v>
      </c>
      <c r="G37" s="58">
        <v>0.76700000000000002</v>
      </c>
      <c r="H37" s="29">
        <f>$H$14</f>
        <v>446.10707964601767</v>
      </c>
      <c r="I37" s="30">
        <f t="shared" si="1"/>
        <v>342.16413008849554</v>
      </c>
      <c r="J37" s="30">
        <f t="shared" si="2"/>
        <v>67.064169497345134</v>
      </c>
      <c r="K37" s="30">
        <f t="shared" si="9"/>
        <v>27.328210000000002</v>
      </c>
      <c r="L37" s="30">
        <f t="shared" si="9"/>
        <v>15.163589999999999</v>
      </c>
      <c r="M37" s="30">
        <f t="shared" si="10"/>
        <v>235.1009737838053</v>
      </c>
      <c r="N37" s="30">
        <f t="shared" si="10"/>
        <v>152.09195582433628</v>
      </c>
      <c r="O37" s="30">
        <f t="shared" si="7"/>
        <v>0</v>
      </c>
      <c r="P37" s="30">
        <f t="shared" si="5"/>
        <v>167.78260583879648</v>
      </c>
      <c r="Q37" s="22">
        <f t="shared" si="12"/>
        <v>1010</v>
      </c>
      <c r="R37" s="23"/>
    </row>
    <row r="38" spans="2:18" ht="24" x14ac:dyDescent="0.2">
      <c r="B38" s="15"/>
      <c r="C38" s="60" t="s">
        <v>65</v>
      </c>
      <c r="D38" s="61" t="s">
        <v>66</v>
      </c>
      <c r="E38" s="62" t="s">
        <v>17</v>
      </c>
      <c r="F38" s="62" t="s">
        <v>21</v>
      </c>
      <c r="G38" s="63">
        <v>0.47</v>
      </c>
      <c r="H38" s="29">
        <f>$H$14</f>
        <v>446.10707964601767</v>
      </c>
      <c r="I38" s="64">
        <f t="shared" si="1"/>
        <v>209.6703274336283</v>
      </c>
      <c r="J38" s="64">
        <f t="shared" si="2"/>
        <v>41.095384176991146</v>
      </c>
      <c r="K38" s="64">
        <f t="shared" si="9"/>
        <v>16.746100000000002</v>
      </c>
      <c r="L38" s="64">
        <f t="shared" si="9"/>
        <v>9.2919</v>
      </c>
      <c r="M38" s="64">
        <f t="shared" si="10"/>
        <v>144.06448197964602</v>
      </c>
      <c r="N38" s="64">
        <f t="shared" si="10"/>
        <v>93.19846054424778</v>
      </c>
      <c r="O38" s="64">
        <f t="shared" si="7"/>
        <v>0</v>
      </c>
      <c r="P38" s="64">
        <f t="shared" si="5"/>
        <v>102.81333082690267</v>
      </c>
      <c r="Q38" s="65">
        <f t="shared" si="12"/>
        <v>620</v>
      </c>
      <c r="R38" s="23"/>
    </row>
    <row r="39" spans="2:18" ht="33.75" x14ac:dyDescent="0.2">
      <c r="B39" s="15"/>
      <c r="C39" s="66" t="s">
        <v>67</v>
      </c>
      <c r="D39" s="25" t="s">
        <v>68</v>
      </c>
      <c r="E39" s="26" t="s">
        <v>17</v>
      </c>
      <c r="F39" s="45" t="s">
        <v>69</v>
      </c>
      <c r="G39" s="35">
        <v>0.20699999999999999</v>
      </c>
      <c r="H39" s="30">
        <v>446.10707964601767</v>
      </c>
      <c r="I39" s="30">
        <f t="shared" ref="I39:I54" si="13">G39*H39</f>
        <v>92.344165486725657</v>
      </c>
      <c r="J39" s="30">
        <f t="shared" ref="J39:J54" si="14">I39*J$12</f>
        <v>18.099456435398231</v>
      </c>
      <c r="K39" s="30">
        <f t="shared" si="9"/>
        <v>7.3754100000000005</v>
      </c>
      <c r="L39" s="30">
        <f t="shared" si="9"/>
        <v>4.09239</v>
      </c>
      <c r="M39" s="30">
        <f t="shared" si="10"/>
        <v>63.4496761059292</v>
      </c>
      <c r="N39" s="30">
        <f t="shared" si="10"/>
        <v>41.046981558849552</v>
      </c>
      <c r="O39" s="30">
        <f>SUM(I39:N39)*$O$12</f>
        <v>0</v>
      </c>
      <c r="P39" s="30">
        <f t="shared" ref="P39:P54" si="15">SUM(I39:O39)*P$12</f>
        <v>45.281615917380535</v>
      </c>
      <c r="Q39" s="22">
        <f t="shared" si="12"/>
        <v>275</v>
      </c>
      <c r="R39" s="23"/>
    </row>
    <row r="40" spans="2:18" ht="36" x14ac:dyDescent="0.2">
      <c r="B40" s="15"/>
      <c r="C40" s="67" t="s">
        <v>70</v>
      </c>
      <c r="D40" s="17" t="s">
        <v>71</v>
      </c>
      <c r="E40" s="18" t="s">
        <v>17</v>
      </c>
      <c r="F40" s="18" t="s">
        <v>21</v>
      </c>
      <c r="G40" s="20">
        <v>0.20899999999999999</v>
      </c>
      <c r="H40" s="21">
        <v>446.10707964601767</v>
      </c>
      <c r="I40" s="21">
        <f t="shared" si="13"/>
        <v>93.236379646017681</v>
      </c>
      <c r="J40" s="21">
        <f t="shared" si="14"/>
        <v>18.274330410619466</v>
      </c>
      <c r="K40" s="21">
        <f t="shared" si="9"/>
        <v>7.4466700000000001</v>
      </c>
      <c r="L40" s="21">
        <f t="shared" si="9"/>
        <v>4.1319299999999997</v>
      </c>
      <c r="M40" s="21">
        <f t="shared" si="10"/>
        <v>64.062716454778752</v>
      </c>
      <c r="N40" s="21">
        <f t="shared" si="10"/>
        <v>41.443570752654857</v>
      </c>
      <c r="O40" s="21">
        <f t="shared" ref="O40:O47" si="16">SUM(I40:N40)*$O$12</f>
        <v>0</v>
      </c>
      <c r="P40" s="21">
        <f t="shared" si="15"/>
        <v>45.719119452814155</v>
      </c>
      <c r="Q40" s="22">
        <f t="shared" si="12"/>
        <v>275</v>
      </c>
      <c r="R40" s="23"/>
    </row>
    <row r="41" spans="2:18" ht="33.75" x14ac:dyDescent="0.2">
      <c r="B41" s="15"/>
      <c r="C41" s="66" t="s">
        <v>72</v>
      </c>
      <c r="D41" s="25" t="s">
        <v>73</v>
      </c>
      <c r="E41" s="26" t="s">
        <v>74</v>
      </c>
      <c r="F41" s="45" t="s">
        <v>75</v>
      </c>
      <c r="G41" s="35">
        <v>0.80500000000000005</v>
      </c>
      <c r="H41" s="30">
        <v>345.76570796460175</v>
      </c>
      <c r="I41" s="30">
        <f t="shared" si="13"/>
        <v>278.34139491150444</v>
      </c>
      <c r="J41" s="30">
        <f t="shared" si="14"/>
        <v>54.554913402654869</v>
      </c>
      <c r="K41" s="30">
        <f t="shared" si="9"/>
        <v>28.682150000000004</v>
      </c>
      <c r="L41" s="30">
        <f t="shared" si="9"/>
        <v>15.914850000000001</v>
      </c>
      <c r="M41" s="30">
        <f t="shared" si="10"/>
        <v>191.24837244369471</v>
      </c>
      <c r="N41" s="30">
        <f t="shared" si="10"/>
        <v>123.72275003816372</v>
      </c>
      <c r="O41" s="30">
        <f t="shared" si="16"/>
        <v>0</v>
      </c>
      <c r="P41" s="30">
        <f t="shared" si="15"/>
        <v>138.49288615920355</v>
      </c>
      <c r="Q41" s="22">
        <f>CEILING(SUM(I41:O41)*1.2,5)-10</f>
        <v>825</v>
      </c>
      <c r="R41" s="23"/>
    </row>
    <row r="42" spans="2:18" ht="48" x14ac:dyDescent="0.2">
      <c r="B42" s="15"/>
      <c r="C42" s="67" t="s">
        <v>76</v>
      </c>
      <c r="D42" s="17" t="s">
        <v>77</v>
      </c>
      <c r="E42" s="18" t="s">
        <v>74</v>
      </c>
      <c r="F42" s="19" t="s">
        <v>78</v>
      </c>
      <c r="G42" s="20">
        <v>4.83</v>
      </c>
      <c r="H42" s="21">
        <v>383.24</v>
      </c>
      <c r="I42" s="21">
        <f t="shared" si="13"/>
        <v>1851.0492000000002</v>
      </c>
      <c r="J42" s="21">
        <f t="shared" si="14"/>
        <v>362.80564320000002</v>
      </c>
      <c r="K42" s="21">
        <f t="shared" ref="K42:L54" si="17">$G42*K$12</f>
        <v>172.09290000000001</v>
      </c>
      <c r="L42" s="21">
        <f t="shared" si="17"/>
        <v>95.489099999999993</v>
      </c>
      <c r="M42" s="21">
        <f t="shared" ref="M42:N54" si="18">$I42*M$12</f>
        <v>1271.8559053200001</v>
      </c>
      <c r="N42" s="21">
        <f t="shared" si="18"/>
        <v>822.79136940000012</v>
      </c>
      <c r="O42" s="21">
        <f t="shared" si="16"/>
        <v>0</v>
      </c>
      <c r="P42" s="21">
        <f t="shared" si="15"/>
        <v>915.21682358400017</v>
      </c>
      <c r="Q42" s="22">
        <f>CEILING(SUM(I42:O42)*1.2,10)</f>
        <v>5500</v>
      </c>
      <c r="R42" s="23"/>
    </row>
    <row r="43" spans="2:18" ht="48" x14ac:dyDescent="0.2">
      <c r="B43" s="15"/>
      <c r="C43" s="66" t="s">
        <v>79</v>
      </c>
      <c r="D43" s="25" t="s">
        <v>80</v>
      </c>
      <c r="E43" s="26" t="s">
        <v>74</v>
      </c>
      <c r="F43" s="26" t="s">
        <v>21</v>
      </c>
      <c r="G43" s="35">
        <v>1.04</v>
      </c>
      <c r="H43" s="29">
        <v>383.24</v>
      </c>
      <c r="I43" s="30">
        <f t="shared" si="13"/>
        <v>398.56960000000004</v>
      </c>
      <c r="J43" s="30">
        <f t="shared" si="14"/>
        <v>78.119641600000008</v>
      </c>
      <c r="K43" s="30">
        <f t="shared" si="17"/>
        <v>37.055200000000006</v>
      </c>
      <c r="L43" s="30">
        <f t="shared" si="17"/>
        <v>20.5608</v>
      </c>
      <c r="M43" s="30">
        <f t="shared" si="18"/>
        <v>273.85717216000006</v>
      </c>
      <c r="N43" s="30">
        <f t="shared" si="18"/>
        <v>177.16418720000001</v>
      </c>
      <c r="O43" s="30">
        <f t="shared" si="16"/>
        <v>0</v>
      </c>
      <c r="P43" s="30">
        <f t="shared" si="15"/>
        <v>197.06532019200006</v>
      </c>
      <c r="Q43" s="22">
        <f>CEILING(SUM(I43:O43)*1.2,5)</f>
        <v>1185</v>
      </c>
      <c r="R43" s="23"/>
    </row>
    <row r="44" spans="2:18" ht="33.75" customHeight="1" x14ac:dyDescent="0.2">
      <c r="B44" s="15"/>
      <c r="C44" s="106" t="s">
        <v>81</v>
      </c>
      <c r="D44" s="109" t="s">
        <v>82</v>
      </c>
      <c r="E44" s="112" t="s">
        <v>74</v>
      </c>
      <c r="F44" s="19" t="s">
        <v>83</v>
      </c>
      <c r="G44" s="20">
        <v>0.74</v>
      </c>
      <c r="H44" s="21">
        <v>411.51</v>
      </c>
      <c r="I44" s="21">
        <f t="shared" si="13"/>
        <v>304.51740000000001</v>
      </c>
      <c r="J44" s="21">
        <f t="shared" si="14"/>
        <v>59.685410400000002</v>
      </c>
      <c r="K44" s="21">
        <f t="shared" si="17"/>
        <v>26.366200000000003</v>
      </c>
      <c r="L44" s="21">
        <f t="shared" si="17"/>
        <v>14.629799999999999</v>
      </c>
      <c r="M44" s="21">
        <f t="shared" si="18"/>
        <v>209.23390554000002</v>
      </c>
      <c r="N44" s="21">
        <f t="shared" si="18"/>
        <v>135.3579843</v>
      </c>
      <c r="O44" s="21">
        <f t="shared" si="16"/>
        <v>0</v>
      </c>
      <c r="P44" s="21">
        <f t="shared" si="15"/>
        <v>149.95814004799999</v>
      </c>
      <c r="Q44" s="115">
        <f>CEILING(SUM(I44:P47),10)</f>
        <v>1830</v>
      </c>
      <c r="R44" s="23"/>
    </row>
    <row r="45" spans="2:18" ht="22.5" x14ac:dyDescent="0.2">
      <c r="C45" s="107"/>
      <c r="D45" s="110"/>
      <c r="E45" s="113"/>
      <c r="F45" s="19" t="s">
        <v>84</v>
      </c>
      <c r="G45" s="20">
        <v>0.37</v>
      </c>
      <c r="H45" s="21">
        <v>409.58</v>
      </c>
      <c r="I45" s="21">
        <f t="shared" si="13"/>
        <v>151.5446</v>
      </c>
      <c r="J45" s="21">
        <f t="shared" si="14"/>
        <v>29.702741600000003</v>
      </c>
      <c r="K45" s="21">
        <f t="shared" si="17"/>
        <v>13.183100000000001</v>
      </c>
      <c r="L45" s="21">
        <f t="shared" si="17"/>
        <v>7.3148999999999997</v>
      </c>
      <c r="M45" s="21">
        <f t="shared" si="18"/>
        <v>104.12629466000001</v>
      </c>
      <c r="N45" s="21">
        <f t="shared" si="18"/>
        <v>67.361574700000006</v>
      </c>
      <c r="O45" s="21">
        <f t="shared" si="16"/>
        <v>0</v>
      </c>
      <c r="P45" s="21">
        <f t="shared" si="15"/>
        <v>74.646642192000002</v>
      </c>
      <c r="Q45" s="116"/>
      <c r="R45" s="23"/>
    </row>
    <row r="46" spans="2:18" x14ac:dyDescent="0.2">
      <c r="C46" s="107"/>
      <c r="D46" s="110"/>
      <c r="E46" s="113"/>
      <c r="F46" s="19" t="s">
        <v>85</v>
      </c>
      <c r="G46" s="20">
        <v>0.11</v>
      </c>
      <c r="H46" s="21">
        <v>447.64</v>
      </c>
      <c r="I46" s="21">
        <f t="shared" si="13"/>
        <v>49.240400000000001</v>
      </c>
      <c r="J46" s="21">
        <f t="shared" si="14"/>
        <v>9.6511184000000014</v>
      </c>
      <c r="K46" s="21">
        <f t="shared" si="17"/>
        <v>3.9193000000000002</v>
      </c>
      <c r="L46" s="21">
        <f t="shared" si="17"/>
        <v>2.1747000000000001</v>
      </c>
      <c r="M46" s="21">
        <f t="shared" si="18"/>
        <v>33.833078840000006</v>
      </c>
      <c r="N46" s="21">
        <f t="shared" si="18"/>
        <v>21.8873578</v>
      </c>
      <c r="O46" s="21">
        <f t="shared" si="16"/>
        <v>0</v>
      </c>
      <c r="P46" s="21">
        <f t="shared" si="15"/>
        <v>24.141191008000003</v>
      </c>
      <c r="Q46" s="116"/>
      <c r="R46" s="23"/>
    </row>
    <row r="47" spans="2:18" ht="33.75" x14ac:dyDescent="0.2">
      <c r="C47" s="108"/>
      <c r="D47" s="111"/>
      <c r="E47" s="114"/>
      <c r="F47" s="19" t="s">
        <v>86</v>
      </c>
      <c r="G47" s="20">
        <v>0.2</v>
      </c>
      <c r="H47" s="21">
        <v>567.04999999999995</v>
      </c>
      <c r="I47" s="21">
        <f t="shared" si="13"/>
        <v>113.41</v>
      </c>
      <c r="J47" s="21">
        <f t="shared" si="14"/>
        <v>22.228359999999999</v>
      </c>
      <c r="K47" s="21">
        <f t="shared" si="17"/>
        <v>7.1260000000000012</v>
      </c>
      <c r="L47" s="21">
        <f t="shared" si="17"/>
        <v>3.9540000000000002</v>
      </c>
      <c r="M47" s="21">
        <f t="shared" si="18"/>
        <v>77.924011000000007</v>
      </c>
      <c r="N47" s="21">
        <f t="shared" si="18"/>
        <v>50.410744999999999</v>
      </c>
      <c r="O47" s="21">
        <f t="shared" si="16"/>
        <v>0</v>
      </c>
      <c r="P47" s="21">
        <f t="shared" si="15"/>
        <v>55.010623200000012</v>
      </c>
      <c r="Q47" s="117"/>
      <c r="R47" s="23"/>
    </row>
    <row r="48" spans="2:18" ht="52.5" customHeight="1" x14ac:dyDescent="0.2">
      <c r="C48" s="68" t="s">
        <v>87</v>
      </c>
      <c r="D48" s="69" t="s">
        <v>88</v>
      </c>
      <c r="E48" s="70" t="s">
        <v>17</v>
      </c>
      <c r="F48" s="71" t="s">
        <v>21</v>
      </c>
      <c r="G48" s="72">
        <v>0.628</v>
      </c>
      <c r="H48" s="29">
        <f t="shared" ref="H48:H54" si="19">$H$14</f>
        <v>446.10707964601767</v>
      </c>
      <c r="I48" s="73">
        <f t="shared" si="13"/>
        <v>280.15524601769908</v>
      </c>
      <c r="J48" s="73">
        <f t="shared" si="14"/>
        <v>54.910428219469026</v>
      </c>
      <c r="K48" s="73">
        <f t="shared" si="17"/>
        <v>22.375640000000001</v>
      </c>
      <c r="L48" s="73">
        <f t="shared" si="17"/>
        <v>12.415559999999999</v>
      </c>
      <c r="M48" s="73">
        <f t="shared" si="18"/>
        <v>192.49466953876106</v>
      </c>
      <c r="N48" s="73">
        <f t="shared" si="18"/>
        <v>124.52900685486725</v>
      </c>
      <c r="O48" s="73">
        <f t="shared" ref="O48:O54" si="20">SUM(I48:N48)*O$12</f>
        <v>0</v>
      </c>
      <c r="P48" s="73">
        <f t="shared" si="15"/>
        <v>137.37611012615929</v>
      </c>
      <c r="Q48" s="74">
        <f t="shared" ref="Q48:Q54" si="21">CEILING(SUM(I48:O48)*1.2,5)</f>
        <v>825</v>
      </c>
      <c r="R48" s="23"/>
    </row>
    <row r="49" spans="2:18" ht="48" x14ac:dyDescent="0.2">
      <c r="C49" s="75" t="s">
        <v>89</v>
      </c>
      <c r="D49" s="36" t="s">
        <v>90</v>
      </c>
      <c r="E49" s="76"/>
      <c r="F49" s="77"/>
      <c r="G49" s="27">
        <v>0.44800000000000001</v>
      </c>
      <c r="H49" s="29">
        <f t="shared" si="19"/>
        <v>446.10707964601767</v>
      </c>
      <c r="I49" s="30">
        <f t="shared" si="13"/>
        <v>199.85597168141592</v>
      </c>
      <c r="J49" s="30">
        <f t="shared" si="14"/>
        <v>39.171770449557521</v>
      </c>
      <c r="K49" s="30">
        <f t="shared" si="17"/>
        <v>15.962240000000001</v>
      </c>
      <c r="L49" s="30">
        <f t="shared" si="17"/>
        <v>8.8569600000000008</v>
      </c>
      <c r="M49" s="30">
        <f t="shared" si="18"/>
        <v>137.32103814230089</v>
      </c>
      <c r="N49" s="30">
        <f t="shared" si="18"/>
        <v>88.835979412389378</v>
      </c>
      <c r="O49" s="30">
        <f t="shared" si="20"/>
        <v>0</v>
      </c>
      <c r="P49" s="30">
        <f t="shared" si="15"/>
        <v>98.00079193713276</v>
      </c>
      <c r="Q49" s="22">
        <f t="shared" si="21"/>
        <v>590</v>
      </c>
      <c r="R49" s="23"/>
    </row>
    <row r="50" spans="2:18" ht="24" x14ac:dyDescent="0.2">
      <c r="B50" s="15"/>
      <c r="C50" s="78" t="s">
        <v>91</v>
      </c>
      <c r="D50" s="79" t="s">
        <v>92</v>
      </c>
      <c r="E50" s="80" t="s">
        <v>17</v>
      </c>
      <c r="F50" s="80" t="s">
        <v>21</v>
      </c>
      <c r="G50" s="81">
        <v>0.12869999999999998</v>
      </c>
      <c r="H50" s="82">
        <f t="shared" si="19"/>
        <v>446.10707964601767</v>
      </c>
      <c r="I50" s="82">
        <f t="shared" si="13"/>
        <v>57.413981150442467</v>
      </c>
      <c r="J50" s="82">
        <f t="shared" si="14"/>
        <v>11.253140305486724</v>
      </c>
      <c r="K50" s="82">
        <f t="shared" si="17"/>
        <v>4.5855809999999995</v>
      </c>
      <c r="L50" s="82">
        <f t="shared" si="17"/>
        <v>2.5443989999999994</v>
      </c>
      <c r="M50" s="82">
        <f t="shared" si="18"/>
        <v>39.449146448469023</v>
      </c>
      <c r="N50" s="82">
        <f t="shared" si="18"/>
        <v>25.520514621371678</v>
      </c>
      <c r="O50" s="82">
        <f t="shared" si="20"/>
        <v>0</v>
      </c>
      <c r="P50" s="82">
        <f t="shared" si="15"/>
        <v>28.153352505153983</v>
      </c>
      <c r="Q50" s="74">
        <f t="shared" si="21"/>
        <v>170</v>
      </c>
      <c r="R50" s="23"/>
    </row>
    <row r="51" spans="2:18" ht="25.5" x14ac:dyDescent="0.2">
      <c r="B51" s="15"/>
      <c r="C51" s="24" t="s">
        <v>93</v>
      </c>
      <c r="D51" s="25" t="s">
        <v>94</v>
      </c>
      <c r="E51" s="26" t="s">
        <v>17</v>
      </c>
      <c r="F51" s="26" t="s">
        <v>21</v>
      </c>
      <c r="G51" s="35">
        <v>0.42659999999999998</v>
      </c>
      <c r="H51" s="29">
        <f t="shared" si="19"/>
        <v>446.10707964601767</v>
      </c>
      <c r="I51" s="30">
        <f t="shared" si="13"/>
        <v>190.30928017699114</v>
      </c>
      <c r="J51" s="30">
        <f t="shared" si="14"/>
        <v>37.300618914690261</v>
      </c>
      <c r="K51" s="30">
        <f t="shared" si="17"/>
        <v>15.199758000000001</v>
      </c>
      <c r="L51" s="30">
        <f t="shared" si="17"/>
        <v>8.4338819999999988</v>
      </c>
      <c r="M51" s="30">
        <f t="shared" si="18"/>
        <v>130.76150640961063</v>
      </c>
      <c r="N51" s="30">
        <f t="shared" si="18"/>
        <v>84.592475038672561</v>
      </c>
      <c r="O51" s="30">
        <f t="shared" si="20"/>
        <v>0</v>
      </c>
      <c r="P51" s="30">
        <f t="shared" si="15"/>
        <v>93.319504107992927</v>
      </c>
      <c r="Q51" s="22">
        <f t="shared" si="21"/>
        <v>560</v>
      </c>
      <c r="R51" s="23"/>
    </row>
    <row r="52" spans="2:18" ht="25.5" x14ac:dyDescent="0.2">
      <c r="B52" s="15"/>
      <c r="C52" s="67" t="s">
        <v>95</v>
      </c>
      <c r="D52" s="17" t="s">
        <v>96</v>
      </c>
      <c r="E52" s="18" t="s">
        <v>17</v>
      </c>
      <c r="F52" s="18" t="s">
        <v>21</v>
      </c>
      <c r="G52" s="20">
        <v>0.21329999999999999</v>
      </c>
      <c r="H52" s="21">
        <f t="shared" si="19"/>
        <v>446.10707964601767</v>
      </c>
      <c r="I52" s="21">
        <f t="shared" si="13"/>
        <v>95.154640088495569</v>
      </c>
      <c r="J52" s="21">
        <f t="shared" si="14"/>
        <v>18.650309457345131</v>
      </c>
      <c r="K52" s="21">
        <f t="shared" si="17"/>
        <v>7.5998790000000005</v>
      </c>
      <c r="L52" s="21">
        <f t="shared" si="17"/>
        <v>4.2169409999999994</v>
      </c>
      <c r="M52" s="21">
        <f t="shared" si="18"/>
        <v>65.380753204805316</v>
      </c>
      <c r="N52" s="21">
        <f t="shared" si="18"/>
        <v>42.29623751933628</v>
      </c>
      <c r="O52" s="21">
        <f t="shared" si="20"/>
        <v>0</v>
      </c>
      <c r="P52" s="21">
        <f t="shared" si="15"/>
        <v>46.659752053996463</v>
      </c>
      <c r="Q52" s="22">
        <f t="shared" si="21"/>
        <v>280</v>
      </c>
      <c r="R52" s="23"/>
    </row>
    <row r="53" spans="2:18" ht="24" x14ac:dyDescent="0.2">
      <c r="B53" s="15"/>
      <c r="C53" s="16" t="s">
        <v>97</v>
      </c>
      <c r="D53" s="83" t="s">
        <v>98</v>
      </c>
      <c r="E53" s="41" t="s">
        <v>17</v>
      </c>
      <c r="F53" s="42" t="s">
        <v>21</v>
      </c>
      <c r="G53" s="84">
        <v>0.38</v>
      </c>
      <c r="H53" s="21">
        <f t="shared" si="19"/>
        <v>446.10707964601767</v>
      </c>
      <c r="I53" s="21">
        <f t="shared" si="13"/>
        <v>169.52069026548671</v>
      </c>
      <c r="J53" s="21">
        <f t="shared" si="14"/>
        <v>33.226055292035397</v>
      </c>
      <c r="K53" s="21">
        <f t="shared" si="17"/>
        <v>13.539400000000001</v>
      </c>
      <c r="L53" s="21">
        <f t="shared" si="17"/>
        <v>7.5125999999999999</v>
      </c>
      <c r="M53" s="21">
        <f t="shared" si="18"/>
        <v>116.47766628141592</v>
      </c>
      <c r="N53" s="21">
        <f t="shared" si="18"/>
        <v>75.351946823008845</v>
      </c>
      <c r="O53" s="21">
        <f t="shared" si="20"/>
        <v>0</v>
      </c>
      <c r="P53" s="21">
        <f t="shared" si="15"/>
        <v>83.125671732389378</v>
      </c>
      <c r="Q53" s="22">
        <f t="shared" si="21"/>
        <v>500</v>
      </c>
      <c r="R53" s="23"/>
    </row>
    <row r="54" spans="2:18" ht="36" x14ac:dyDescent="0.2">
      <c r="B54" s="15"/>
      <c r="C54" s="85" t="s">
        <v>99</v>
      </c>
      <c r="D54" s="92" t="s">
        <v>100</v>
      </c>
      <c r="E54" s="93" t="s">
        <v>101</v>
      </c>
      <c r="F54" s="94" t="s">
        <v>21</v>
      </c>
      <c r="G54" s="95">
        <v>1.2250000000000001</v>
      </c>
      <c r="H54" s="96">
        <f t="shared" si="19"/>
        <v>446.10707964601767</v>
      </c>
      <c r="I54" s="96">
        <f t="shared" si="13"/>
        <v>546.4811725663717</v>
      </c>
      <c r="J54" s="96">
        <f t="shared" si="14"/>
        <v>107.11030982300886</v>
      </c>
      <c r="K54" s="96">
        <f t="shared" si="17"/>
        <v>43.646750000000004</v>
      </c>
      <c r="L54" s="96">
        <f t="shared" si="17"/>
        <v>24.218250000000001</v>
      </c>
      <c r="M54" s="96">
        <f t="shared" si="18"/>
        <v>375.48721367035404</v>
      </c>
      <c r="N54" s="96">
        <f t="shared" si="18"/>
        <v>242.91088120575222</v>
      </c>
      <c r="O54" s="96">
        <f t="shared" si="20"/>
        <v>0</v>
      </c>
      <c r="P54" s="96">
        <f t="shared" si="15"/>
        <v>267.97091545309735</v>
      </c>
      <c r="Q54" s="86">
        <f t="shared" si="21"/>
        <v>1610</v>
      </c>
      <c r="R54" s="23"/>
    </row>
    <row r="55" spans="2:18" x14ac:dyDescent="0.2">
      <c r="Q55" s="87"/>
    </row>
    <row r="56" spans="2:18" x14ac:dyDescent="0.2">
      <c r="C56" s="1" t="s">
        <v>102</v>
      </c>
      <c r="E56" s="2"/>
      <c r="G56" s="1"/>
    </row>
    <row r="57" spans="2:18" x14ac:dyDescent="0.2">
      <c r="C57" s="1" t="s">
        <v>103</v>
      </c>
      <c r="E57" s="2"/>
      <c r="G57" s="1"/>
    </row>
    <row r="58" spans="2:18" ht="13.5" x14ac:dyDescent="0.2">
      <c r="C58" s="1" t="s">
        <v>104</v>
      </c>
      <c r="E58" s="2"/>
      <c r="G58" s="1"/>
    </row>
    <row r="59" spans="2:18" x14ac:dyDescent="0.2">
      <c r="C59" s="97" t="s">
        <v>105</v>
      </c>
      <c r="D59" s="97"/>
      <c r="E59" s="97"/>
      <c r="F59" s="97"/>
      <c r="G59" s="1"/>
    </row>
    <row r="60" spans="2:18" ht="13.5" x14ac:dyDescent="0.2">
      <c r="C60" s="88" t="s">
        <v>106</v>
      </c>
      <c r="D60" s="88"/>
      <c r="E60" s="89"/>
      <c r="F60" s="89"/>
      <c r="G60" s="1"/>
      <c r="L60" s="87"/>
    </row>
    <row r="61" spans="2:18" ht="13.5" x14ac:dyDescent="0.2">
      <c r="C61" s="88" t="s">
        <v>107</v>
      </c>
      <c r="D61" s="88"/>
      <c r="E61" s="89"/>
      <c r="F61" s="89"/>
      <c r="G61" s="1"/>
    </row>
    <row r="62" spans="2:18" x14ac:dyDescent="0.2">
      <c r="D62" s="2"/>
      <c r="E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">
      <c r="D63" s="2"/>
      <c r="E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">
      <c r="C64" s="90"/>
      <c r="D64" s="90"/>
      <c r="E64" s="90"/>
      <c r="F64" s="90"/>
      <c r="G64" s="90"/>
      <c r="H64" s="90"/>
      <c r="I64" s="91"/>
      <c r="J64" s="2"/>
      <c r="K64" s="91" t="s">
        <v>108</v>
      </c>
      <c r="L64" s="2"/>
      <c r="M64" s="2"/>
      <c r="N64" s="2"/>
      <c r="O64" s="2"/>
      <c r="P64" s="2"/>
      <c r="Q64" s="2"/>
      <c r="R64" s="2"/>
    </row>
    <row r="65" spans="3:18" x14ac:dyDescent="0.2">
      <c r="D65" s="2"/>
      <c r="E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3:18" x14ac:dyDescent="0.2">
      <c r="D66" s="2"/>
      <c r="E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3:18" x14ac:dyDescent="0.2">
      <c r="D67" s="2"/>
      <c r="E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3:18" x14ac:dyDescent="0.2">
      <c r="D68" s="2"/>
      <c r="E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3:18" x14ac:dyDescent="0.2">
      <c r="D69" s="2"/>
      <c r="E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3:18" x14ac:dyDescent="0.2">
      <c r="C70" s="1"/>
      <c r="D70" s="2"/>
      <c r="E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3:18" x14ac:dyDescent="0.2">
      <c r="C71" s="1"/>
      <c r="D71" s="2"/>
      <c r="E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3:18" x14ac:dyDescent="0.2">
      <c r="C72" s="1"/>
      <c r="D72" s="2"/>
      <c r="E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3:18" x14ac:dyDescent="0.2">
      <c r="C73" s="1"/>
      <c r="D73" s="2"/>
      <c r="E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3:18" x14ac:dyDescent="0.2">
      <c r="C74" s="1"/>
      <c r="D74" s="2"/>
      <c r="E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3:18" x14ac:dyDescent="0.2">
      <c r="C75" s="1"/>
      <c r="D75" s="2"/>
      <c r="E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3:18" x14ac:dyDescent="0.2">
      <c r="C76" s="1"/>
      <c r="D76" s="2"/>
      <c r="E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3:18" x14ac:dyDescent="0.2">
      <c r="C77" s="1"/>
      <c r="D77" s="2"/>
      <c r="E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3:18" x14ac:dyDescent="0.2">
      <c r="C78" s="1"/>
      <c r="D78" s="2"/>
      <c r="E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</sheetData>
  <mergeCells count="15">
    <mergeCell ref="C2:Q9"/>
    <mergeCell ref="C59:F59"/>
    <mergeCell ref="Q11:Q12"/>
    <mergeCell ref="E28:E34"/>
    <mergeCell ref="F28:F34"/>
    <mergeCell ref="C44:C47"/>
    <mergeCell ref="D44:D47"/>
    <mergeCell ref="E44:E47"/>
    <mergeCell ref="Q44:Q47"/>
    <mergeCell ref="C11:C12"/>
    <mergeCell ref="D11:D12"/>
    <mergeCell ref="E11:E12"/>
    <mergeCell ref="G11:G12"/>
    <mergeCell ref="H11:H12"/>
    <mergeCell ref="I11:I12"/>
  </mergeCells>
  <printOptions horizontalCentered="1"/>
  <pageMargins left="0.19685039370078741" right="0.19685039370078741" top="0.78740157480314965" bottom="0.39370078740157483" header="0.15748031496062992" footer="0.15748031496062992"/>
  <pageSetup paperSize="9" scale="60" firstPageNumber="16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ТО население цены</vt:lpstr>
      <vt:lpstr>'ТО население цены'!Заголовки_для_печати</vt:lpstr>
      <vt:lpstr>'ТО население цены'!Область_печати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С.А.</dc:creator>
  <cp:lastModifiedBy>Гусев Ев.Л.</cp:lastModifiedBy>
  <dcterms:created xsi:type="dcterms:W3CDTF">2024-12-28T07:53:46Z</dcterms:created>
  <dcterms:modified xsi:type="dcterms:W3CDTF">2025-02-05T09:00:50Z</dcterms:modified>
</cp:coreProperties>
</file>